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21 - 22" sheetId="1" r:id="rId1"/>
    <sheet name="22 - 23" sheetId="2" r:id="rId2"/>
    <sheet name="Inflation" sheetId="3" r:id="rId3"/>
    <sheet name="Monthly" sheetId="4" r:id="rId4"/>
  </sheets>
  <definedNames/>
  <calcPr fullCalcOnLoad="1"/>
</workbook>
</file>

<file path=xl/sharedStrings.xml><?xml version="1.0" encoding="utf-8"?>
<sst xmlns="http://schemas.openxmlformats.org/spreadsheetml/2006/main" count="422" uniqueCount="72">
  <si>
    <t>21-22</t>
  </si>
  <si>
    <t xml:space="preserve">Monthly </t>
  </si>
  <si>
    <t>Code</t>
  </si>
  <si>
    <t>Account</t>
  </si>
  <si>
    <t>Actual</t>
  </si>
  <si>
    <t>Budget</t>
  </si>
  <si>
    <t>Remaining</t>
  </si>
  <si>
    <t>Average</t>
  </si>
  <si>
    <t>Office</t>
  </si>
  <si>
    <t>Printer Lease</t>
  </si>
  <si>
    <t>Miscellaneous</t>
  </si>
  <si>
    <t>Gas</t>
  </si>
  <si>
    <t>Office Expense</t>
  </si>
  <si>
    <t>Janatorial</t>
  </si>
  <si>
    <t>Fund Raiser Expense</t>
  </si>
  <si>
    <t>School Expense</t>
  </si>
  <si>
    <t>Curriculum</t>
  </si>
  <si>
    <t>Lunch</t>
  </si>
  <si>
    <t>Computers</t>
  </si>
  <si>
    <t>Colonial Life Insurance</t>
  </si>
  <si>
    <t>Covid</t>
  </si>
  <si>
    <t>Bldg Maint.</t>
  </si>
  <si>
    <t>Lawn Maintenance</t>
  </si>
  <si>
    <t>Inspections</t>
  </si>
  <si>
    <t>License &amp; Permits</t>
  </si>
  <si>
    <t>Payroll</t>
  </si>
  <si>
    <t>Payroll Liabilities</t>
  </si>
  <si>
    <t>Finger Printing</t>
  </si>
  <si>
    <t>Education Courses</t>
  </si>
  <si>
    <t>Bank Charges</t>
  </si>
  <si>
    <t>Program Monthly Fees</t>
  </si>
  <si>
    <t>Dues &amp; Subscriptions</t>
  </si>
  <si>
    <t>Contract Labor</t>
  </si>
  <si>
    <t>Mortgage</t>
  </si>
  <si>
    <t xml:space="preserve"> ----------------------</t>
  </si>
  <si>
    <t xml:space="preserve">    Total:</t>
  </si>
  <si>
    <t>22 – 23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</si>
  <si>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</si>
  <si>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</si>
  <si>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</si>
  <si>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</si>
  <si>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</si>
  <si>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</si>
  <si>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</si>
  <si>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</si>
  <si>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</si>
  <si>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April </t>
  </si>
  <si>
    <t>May</t>
  </si>
  <si>
    <t>June</t>
  </si>
  <si>
    <t>Over</t>
  </si>
  <si>
    <t>Monthly</t>
  </si>
  <si>
    <t xml:space="preserve"> </t>
  </si>
  <si>
    <t>Pred</t>
  </si>
  <si>
    <t>Total</t>
  </si>
  <si>
    <t>Under</t>
  </si>
  <si>
    <t>Beginning Bank Balance:</t>
  </si>
  <si>
    <t>Variance</t>
  </si>
  <si>
    <t>%</t>
  </si>
  <si>
    <r>
      <rPr>
        <sz val="12"/>
        <rFont val="Arial"/>
        <family val="2"/>
      </rPr>
      <t xml:space="preserve">      </t>
    </r>
    <r>
      <rPr>
        <b/>
        <u val="single"/>
        <sz val="12"/>
        <rFont val="Arial"/>
        <family val="2"/>
      </rPr>
      <t>Revenue</t>
    </r>
  </si>
  <si>
    <t>Fees</t>
  </si>
  <si>
    <t>Fund Raising</t>
  </si>
  <si>
    <t>From Cobbtown</t>
  </si>
  <si>
    <t>Donations</t>
  </si>
  <si>
    <t xml:space="preserve">     Total Revenue:</t>
  </si>
  <si>
    <r>
      <rPr>
        <b/>
        <sz val="12"/>
        <rFont val="Arial"/>
        <family val="2"/>
      </rPr>
      <t xml:space="preserve">      </t>
    </r>
    <r>
      <rPr>
        <b/>
        <u val="single"/>
        <sz val="12"/>
        <rFont val="Arial"/>
        <family val="2"/>
      </rPr>
      <t>Expenses</t>
    </r>
  </si>
  <si>
    <r>
      <rPr>
        <sz val="12"/>
        <rFont val="Arial"/>
        <family val="2"/>
      </rPr>
      <t xml:space="preserve">    </t>
    </r>
    <r>
      <rPr>
        <b/>
        <u val="single"/>
        <sz val="12"/>
        <rFont val="Arial"/>
        <family val="2"/>
      </rPr>
      <t>Total Expenses:</t>
    </r>
  </si>
  <si>
    <t>Ending Bank Balance</t>
  </si>
  <si>
    <t xml:space="preserve">Over  </t>
  </si>
  <si>
    <t>Profit (Loss)</t>
  </si>
  <si>
    <t>Inflatn Rate:</t>
  </si>
  <si>
    <t>MONTHLY   ANALYSIS</t>
  </si>
  <si>
    <t>Predicted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</si>
</sst>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);\(#,##0\)"/>
    <numFmt numFmtId="166" formatCode="#,##0.00_);\(#,##0.00\)"/>
    <numFmt numFmtId="167" formatCode="0"/>
    <numFmt numFmtId="168" formatCode="[$$-409]#,##0;[RED]\-[$$-409]#,##0"/>
    <numFmt numFmtId="169" formatCode="0%"/>
    <numFmt numFmtId="170" formatCode="0.00"/>
    <numFmt numFmtId="171" formatCode="#%"/>
    <numFmt numFmtId="172" formatCode="#.0%"/>
  </numFmts>
  <fonts count="12"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62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7" fontId="5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164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/>
    </xf>
    <xf numFmtId="164" fontId="9" fillId="2" borderId="0" xfId="0" applyFont="1" applyFill="1" applyAlignment="1">
      <alignment horizontal="center"/>
    </xf>
    <xf numFmtId="171" fontId="11" fillId="2" borderId="0" xfId="0" applyNumberFormat="1" applyFont="1" applyFill="1" applyAlignment="1">
      <alignment horizontal="center"/>
    </xf>
    <xf numFmtId="172" fontId="11" fillId="2" borderId="0" xfId="0" applyNumberFormat="1" applyFont="1" applyFill="1" applyAlignment="1">
      <alignment horizontal="center"/>
    </xf>
    <xf numFmtId="172" fontId="11" fillId="3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5FF0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E5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1E24C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07" zoomScaleNormal="107" workbookViewId="0" topLeftCell="A1">
      <selection activeCell="A34" sqref="A34"/>
    </sheetView>
  </sheetViews>
  <sheetFormatPr defaultColWidth="9.140625" defaultRowHeight="12.75"/>
  <cols>
    <col min="1" max="1" width="9.57421875" style="1" customWidth="1"/>
    <col min="2" max="2" width="28.00390625" style="0" customWidth="1"/>
    <col min="3" max="3" width="18.57421875" style="0" customWidth="1"/>
    <col min="4" max="4" width="20.421875" style="0" customWidth="1"/>
    <col min="5" max="5" width="5.140625" style="0" customWidth="1"/>
    <col min="7" max="7" width="6.140625" style="0" customWidth="1"/>
    <col min="8" max="8" width="9.57421875" style="0" customWidth="1"/>
    <col min="9" max="16384" width="11.421875" style="0" customWidth="1"/>
  </cols>
  <sheetData>
    <row r="1" spans="3:8" ht="15">
      <c r="C1" s="2" t="s">
        <v>0</v>
      </c>
      <c r="D1" s="2" t="s">
        <v>0</v>
      </c>
      <c r="H1" s="2" t="s">
        <v>1</v>
      </c>
    </row>
    <row r="2" spans="1:8" ht="15">
      <c r="A2" s="3" t="s">
        <v>2</v>
      </c>
      <c r="B2" s="4" t="s">
        <v>3</v>
      </c>
      <c r="C2" s="3" t="s">
        <v>4</v>
      </c>
      <c r="D2" s="3" t="s">
        <v>5</v>
      </c>
      <c r="F2" s="3" t="s">
        <v>6</v>
      </c>
      <c r="H2" s="3" t="s">
        <v>7</v>
      </c>
    </row>
    <row r="4" spans="1:11" ht="15">
      <c r="A4" s="5">
        <v>2000</v>
      </c>
      <c r="B4" s="6" t="s">
        <v>8</v>
      </c>
      <c r="C4" s="7">
        <v>4356.44</v>
      </c>
      <c r="D4" s="7">
        <v>4380</v>
      </c>
      <c r="E4" s="7"/>
      <c r="F4" s="7">
        <f aca="true" t="shared" si="0" ref="F4:F14">D4-C4</f>
        <v>23.5600000000004</v>
      </c>
      <c r="G4" s="7"/>
      <c r="H4" s="7">
        <f aca="true" t="shared" si="1" ref="H4:H14">C4/12</f>
        <v>363.03666666666663</v>
      </c>
      <c r="I4" s="6"/>
      <c r="J4" s="6"/>
      <c r="K4" s="6"/>
    </row>
    <row r="5" spans="1:11" ht="15">
      <c r="A5" s="5">
        <v>3000</v>
      </c>
      <c r="B5" s="6" t="s">
        <v>9</v>
      </c>
      <c r="C5" s="7">
        <v>3022.35</v>
      </c>
      <c r="D5" s="7">
        <v>3050</v>
      </c>
      <c r="E5" s="7"/>
      <c r="F5" s="7">
        <f t="shared" si="0"/>
        <v>27.65000000000009</v>
      </c>
      <c r="G5" s="7"/>
      <c r="H5" s="7">
        <f t="shared" si="1"/>
        <v>251.86249999999998</v>
      </c>
      <c r="I5" s="6"/>
      <c r="J5" s="6"/>
      <c r="K5" s="6"/>
    </row>
    <row r="6" spans="1:11" ht="15">
      <c r="A6" s="5">
        <v>3001</v>
      </c>
      <c r="B6" s="6" t="s">
        <v>10</v>
      </c>
      <c r="C6" s="7">
        <v>1768.14</v>
      </c>
      <c r="D6" s="7">
        <v>1800</v>
      </c>
      <c r="E6" s="7"/>
      <c r="F6" s="7">
        <f t="shared" si="0"/>
        <v>31.8599999999999</v>
      </c>
      <c r="G6" s="7"/>
      <c r="H6" s="7">
        <f t="shared" si="1"/>
        <v>147.345</v>
      </c>
      <c r="I6" s="6"/>
      <c r="J6" s="6"/>
      <c r="K6" s="6"/>
    </row>
    <row r="7" spans="1:11" ht="15">
      <c r="A7" s="5">
        <v>4001</v>
      </c>
      <c r="B7" s="6" t="s">
        <v>11</v>
      </c>
      <c r="C7" s="7">
        <v>3650.94</v>
      </c>
      <c r="D7" s="7">
        <v>3700</v>
      </c>
      <c r="E7" s="7"/>
      <c r="F7" s="7">
        <f t="shared" si="0"/>
        <v>49.059999999999945</v>
      </c>
      <c r="G7" s="7"/>
      <c r="H7" s="7">
        <f t="shared" si="1"/>
        <v>304.245</v>
      </c>
      <c r="I7" s="6"/>
      <c r="J7" s="6"/>
      <c r="K7" s="6"/>
    </row>
    <row r="8" spans="1:11" ht="15">
      <c r="A8" s="5">
        <v>5000</v>
      </c>
      <c r="B8" s="6" t="s">
        <v>12</v>
      </c>
      <c r="C8" s="7">
        <v>9198.99</v>
      </c>
      <c r="D8" s="7">
        <v>9200</v>
      </c>
      <c r="E8" s="7"/>
      <c r="F8" s="7">
        <f t="shared" si="0"/>
        <v>1.0100000000002183</v>
      </c>
      <c r="G8" s="7"/>
      <c r="H8" s="7">
        <f t="shared" si="1"/>
        <v>766.5825</v>
      </c>
      <c r="I8" s="6"/>
      <c r="J8" s="6"/>
      <c r="K8" s="6"/>
    </row>
    <row r="9" spans="1:11" ht="15">
      <c r="A9" s="5">
        <v>5001</v>
      </c>
      <c r="B9" s="6" t="s">
        <v>13</v>
      </c>
      <c r="C9" s="7">
        <v>3344.11</v>
      </c>
      <c r="D9" s="7">
        <v>3400</v>
      </c>
      <c r="E9" s="7"/>
      <c r="F9" s="7">
        <f t="shared" si="0"/>
        <v>55.88999999999987</v>
      </c>
      <c r="G9" s="7"/>
      <c r="H9" s="7">
        <f t="shared" si="1"/>
        <v>278.67583333333334</v>
      </c>
      <c r="I9" s="6"/>
      <c r="J9" s="6"/>
      <c r="K9" s="6"/>
    </row>
    <row r="10" spans="1:11" ht="15">
      <c r="A10" s="5">
        <v>5002</v>
      </c>
      <c r="B10" s="6" t="s">
        <v>14</v>
      </c>
      <c r="C10" s="7">
        <v>12776.37</v>
      </c>
      <c r="D10" s="7">
        <v>12800</v>
      </c>
      <c r="E10" s="7"/>
      <c r="F10" s="7">
        <f t="shared" si="0"/>
        <v>23.6299999999992</v>
      </c>
      <c r="G10" s="7"/>
      <c r="H10" s="7">
        <f t="shared" si="1"/>
        <v>1064.6975</v>
      </c>
      <c r="I10" s="6"/>
      <c r="J10" s="6"/>
      <c r="K10" s="6"/>
    </row>
    <row r="11" spans="1:11" ht="15">
      <c r="A11" s="5">
        <v>6000</v>
      </c>
      <c r="B11" s="6" t="s">
        <v>15</v>
      </c>
      <c r="C11" s="7">
        <v>30618.88</v>
      </c>
      <c r="D11" s="7">
        <v>30620</v>
      </c>
      <c r="E11" s="7"/>
      <c r="F11" s="7">
        <f t="shared" si="0"/>
        <v>1.1199999999989814</v>
      </c>
      <c r="G11" s="7"/>
      <c r="H11" s="7">
        <f t="shared" si="1"/>
        <v>2551.5733333333333</v>
      </c>
      <c r="I11" s="6"/>
      <c r="J11" s="6"/>
      <c r="K11" s="6"/>
    </row>
    <row r="12" spans="1:11" ht="15">
      <c r="A12" s="5">
        <v>6001</v>
      </c>
      <c r="B12" s="6" t="s">
        <v>16</v>
      </c>
      <c r="C12" s="7">
        <v>28019.19</v>
      </c>
      <c r="D12" s="7">
        <v>28020</v>
      </c>
      <c r="E12" s="7"/>
      <c r="F12" s="7">
        <f t="shared" si="0"/>
        <v>0.8100000000013097</v>
      </c>
      <c r="G12" s="7"/>
      <c r="H12" s="7">
        <f t="shared" si="1"/>
        <v>2334.9325</v>
      </c>
      <c r="I12" s="6"/>
      <c r="J12" s="6"/>
      <c r="K12" s="6"/>
    </row>
    <row r="13" spans="1:11" ht="15">
      <c r="A13" s="5">
        <v>6002</v>
      </c>
      <c r="B13" s="6" t="s">
        <v>17</v>
      </c>
      <c r="C13" s="7">
        <v>32486.73</v>
      </c>
      <c r="D13" s="7">
        <v>32500</v>
      </c>
      <c r="E13" s="7"/>
      <c r="F13" s="7">
        <f t="shared" si="0"/>
        <v>13.270000000000437</v>
      </c>
      <c r="G13" s="7"/>
      <c r="H13" s="7">
        <f t="shared" si="1"/>
        <v>2707.2275</v>
      </c>
      <c r="I13" s="6"/>
      <c r="J13" s="6"/>
      <c r="K13" s="6"/>
    </row>
    <row r="14" spans="1:11" ht="15">
      <c r="A14" s="5">
        <v>7000</v>
      </c>
      <c r="B14" s="6" t="s">
        <v>18</v>
      </c>
      <c r="C14" s="7">
        <v>31751.04</v>
      </c>
      <c r="D14" s="7">
        <v>31760</v>
      </c>
      <c r="E14" s="7"/>
      <c r="F14" s="7">
        <f t="shared" si="0"/>
        <v>8.959999999999127</v>
      </c>
      <c r="G14" s="7"/>
      <c r="H14" s="7">
        <f t="shared" si="1"/>
        <v>2645.92</v>
      </c>
      <c r="I14" s="6"/>
      <c r="J14" s="6"/>
      <c r="K14" s="6"/>
    </row>
    <row r="15" spans="1:11" ht="15">
      <c r="A15" s="5"/>
      <c r="B15" s="6"/>
      <c r="C15" s="7"/>
      <c r="D15" s="7"/>
      <c r="E15" s="7"/>
      <c r="F15" s="7"/>
      <c r="G15" s="7"/>
      <c r="H15" s="7"/>
      <c r="I15" s="6"/>
      <c r="J15" s="6"/>
      <c r="K15" s="6"/>
    </row>
    <row r="16" spans="1:11" ht="15">
      <c r="A16" s="5">
        <v>8000</v>
      </c>
      <c r="B16" s="8" t="s">
        <v>19</v>
      </c>
      <c r="C16" s="7">
        <v>8716.94</v>
      </c>
      <c r="D16" s="7">
        <v>8800</v>
      </c>
      <c r="E16" s="7"/>
      <c r="F16" s="7">
        <f aca="true" t="shared" si="2" ref="F16:F30">D16-C16</f>
        <v>83.05999999999949</v>
      </c>
      <c r="G16" s="7"/>
      <c r="H16" s="7">
        <f aca="true" t="shared" si="3" ref="H16:H30">C16/12</f>
        <v>726.4116666666667</v>
      </c>
      <c r="I16" s="6"/>
      <c r="J16" s="6"/>
      <c r="K16" s="6"/>
    </row>
    <row r="17" spans="1:11" ht="15">
      <c r="A17" s="5">
        <v>8001</v>
      </c>
      <c r="B17" s="6" t="s">
        <v>20</v>
      </c>
      <c r="C17" s="7">
        <v>256.56</v>
      </c>
      <c r="D17" s="7">
        <v>257</v>
      </c>
      <c r="E17" s="7"/>
      <c r="F17" s="7">
        <f t="shared" si="2"/>
        <v>0.4399999999999977</v>
      </c>
      <c r="G17" s="7"/>
      <c r="H17" s="7">
        <f t="shared" si="3"/>
        <v>21.38</v>
      </c>
      <c r="I17" s="6"/>
      <c r="J17" s="6"/>
      <c r="K17" s="6"/>
    </row>
    <row r="18" spans="1:11" ht="15">
      <c r="A18" s="5">
        <v>9000</v>
      </c>
      <c r="B18" s="6" t="s">
        <v>21</v>
      </c>
      <c r="C18" s="7">
        <v>63169.34</v>
      </c>
      <c r="D18" s="7">
        <v>63200</v>
      </c>
      <c r="E18" s="7"/>
      <c r="F18" s="7">
        <f t="shared" si="2"/>
        <v>30.660000000003492</v>
      </c>
      <c r="G18" s="7"/>
      <c r="H18" s="7">
        <f t="shared" si="3"/>
        <v>5264.111666666667</v>
      </c>
      <c r="I18" s="6"/>
      <c r="J18" s="6"/>
      <c r="K18" s="6"/>
    </row>
    <row r="19" spans="1:11" ht="15">
      <c r="A19" s="5">
        <v>9001</v>
      </c>
      <c r="B19" s="6" t="s">
        <v>22</v>
      </c>
      <c r="C19" s="7">
        <v>7624.16</v>
      </c>
      <c r="D19" s="7">
        <v>7700</v>
      </c>
      <c r="E19" s="7"/>
      <c r="F19" s="7">
        <f t="shared" si="2"/>
        <v>75.84000000000015</v>
      </c>
      <c r="G19" s="7"/>
      <c r="H19" s="7">
        <f t="shared" si="3"/>
        <v>635.3466666666667</v>
      </c>
      <c r="I19" s="6"/>
      <c r="J19" s="6"/>
      <c r="K19" s="6"/>
    </row>
    <row r="20" spans="1:11" ht="15">
      <c r="A20" s="5">
        <v>9003</v>
      </c>
      <c r="B20" s="6" t="s">
        <v>23</v>
      </c>
      <c r="C20" s="7">
        <v>3164.41</v>
      </c>
      <c r="D20" s="7">
        <v>3165</v>
      </c>
      <c r="E20" s="7"/>
      <c r="F20" s="7">
        <f t="shared" si="2"/>
        <v>0.5900000000001455</v>
      </c>
      <c r="G20" s="7"/>
      <c r="H20" s="7">
        <f t="shared" si="3"/>
        <v>263.7008333333333</v>
      </c>
      <c r="I20" s="6"/>
      <c r="J20" s="6"/>
      <c r="K20" s="6"/>
    </row>
    <row r="21" spans="1:11" ht="15">
      <c r="A21" s="5">
        <v>9004</v>
      </c>
      <c r="B21" s="6" t="s">
        <v>24</v>
      </c>
      <c r="C21" s="7">
        <v>64</v>
      </c>
      <c r="D21" s="7">
        <v>65</v>
      </c>
      <c r="E21" s="7"/>
      <c r="F21" s="7">
        <f t="shared" si="2"/>
        <v>1</v>
      </c>
      <c r="G21" s="7"/>
      <c r="H21" s="7">
        <f t="shared" si="3"/>
        <v>5.333333333333333</v>
      </c>
      <c r="I21" s="6"/>
      <c r="J21" s="6"/>
      <c r="K21" s="6"/>
    </row>
    <row r="22" spans="1:11" ht="15">
      <c r="A22" s="5">
        <v>10000</v>
      </c>
      <c r="B22" s="6" t="s">
        <v>25</v>
      </c>
      <c r="C22" s="7">
        <v>447156.12</v>
      </c>
      <c r="D22" s="7">
        <v>447200</v>
      </c>
      <c r="E22" s="7"/>
      <c r="F22" s="7">
        <f t="shared" si="2"/>
        <v>43.88000000000466</v>
      </c>
      <c r="G22" s="7"/>
      <c r="H22" s="7">
        <f t="shared" si="3"/>
        <v>37263.01</v>
      </c>
      <c r="I22" s="6"/>
      <c r="J22" s="6"/>
      <c r="K22" s="6"/>
    </row>
    <row r="23" spans="1:11" ht="15">
      <c r="A23" s="5">
        <v>11000</v>
      </c>
      <c r="B23" s="6" t="s">
        <v>26</v>
      </c>
      <c r="C23" s="7">
        <v>80540.76</v>
      </c>
      <c r="D23" s="7">
        <v>80550</v>
      </c>
      <c r="E23" s="7"/>
      <c r="F23" s="7">
        <f t="shared" si="2"/>
        <v>9.240000000005239</v>
      </c>
      <c r="G23" s="7"/>
      <c r="H23" s="7">
        <f t="shared" si="3"/>
        <v>6711.73</v>
      </c>
      <c r="I23" s="6"/>
      <c r="J23" s="6"/>
      <c r="K23" s="6"/>
    </row>
    <row r="24" spans="1:11" ht="15">
      <c r="A24" s="5">
        <v>12000</v>
      </c>
      <c r="B24" s="6" t="s">
        <v>27</v>
      </c>
      <c r="C24" s="7">
        <v>333.27</v>
      </c>
      <c r="D24" s="7">
        <v>334</v>
      </c>
      <c r="E24" s="7"/>
      <c r="F24" s="7">
        <f t="shared" si="2"/>
        <v>0.7300000000000182</v>
      </c>
      <c r="G24" s="7"/>
      <c r="H24" s="7">
        <f t="shared" si="3"/>
        <v>27.772499999999997</v>
      </c>
      <c r="I24" s="6"/>
      <c r="J24" s="6"/>
      <c r="K24" s="6"/>
    </row>
    <row r="25" spans="1:11" ht="15">
      <c r="A25" s="5">
        <v>12001</v>
      </c>
      <c r="B25" s="6" t="s">
        <v>28</v>
      </c>
      <c r="C25" s="7">
        <v>135</v>
      </c>
      <c r="D25" s="7">
        <v>138</v>
      </c>
      <c r="E25" s="7"/>
      <c r="F25" s="7">
        <f t="shared" si="2"/>
        <v>3</v>
      </c>
      <c r="G25" s="7"/>
      <c r="H25" s="7">
        <f t="shared" si="3"/>
        <v>11.25</v>
      </c>
      <c r="I25" s="6"/>
      <c r="J25" s="6"/>
      <c r="K25" s="6"/>
    </row>
    <row r="26" spans="1:11" ht="15">
      <c r="A26" s="5">
        <v>13000</v>
      </c>
      <c r="B26" s="6" t="s">
        <v>29</v>
      </c>
      <c r="C26" s="7">
        <v>3142.09</v>
      </c>
      <c r="D26" s="7">
        <v>3150</v>
      </c>
      <c r="E26" s="7"/>
      <c r="F26" s="7">
        <f t="shared" si="2"/>
        <v>7.9099999999998545</v>
      </c>
      <c r="G26" s="7"/>
      <c r="H26" s="7">
        <f t="shared" si="3"/>
        <v>261.84083333333336</v>
      </c>
      <c r="I26" s="6"/>
      <c r="J26" s="6"/>
      <c r="K26" s="6"/>
    </row>
    <row r="27" spans="1:11" ht="15">
      <c r="A27" s="5">
        <v>14000</v>
      </c>
      <c r="B27" s="6" t="s">
        <v>30</v>
      </c>
      <c r="C27" s="7">
        <v>6173.47</v>
      </c>
      <c r="D27" s="7">
        <v>6180</v>
      </c>
      <c r="E27" s="7"/>
      <c r="F27" s="7">
        <f t="shared" si="2"/>
        <v>6.529999999999745</v>
      </c>
      <c r="G27" s="7"/>
      <c r="H27" s="7">
        <f t="shared" si="3"/>
        <v>514.4558333333333</v>
      </c>
      <c r="I27" s="6"/>
      <c r="J27" s="6"/>
      <c r="K27" s="6"/>
    </row>
    <row r="28" spans="1:11" ht="15">
      <c r="A28" s="5">
        <v>14001</v>
      </c>
      <c r="B28" s="6" t="s">
        <v>31</v>
      </c>
      <c r="C28" s="7">
        <v>3348.43</v>
      </c>
      <c r="D28" s="7">
        <v>3850</v>
      </c>
      <c r="E28" s="7"/>
      <c r="F28" s="7">
        <f t="shared" si="2"/>
        <v>501.57000000000016</v>
      </c>
      <c r="G28" s="7"/>
      <c r="H28" s="7">
        <f t="shared" si="3"/>
        <v>279.0358333333333</v>
      </c>
      <c r="I28" s="6"/>
      <c r="J28" s="6"/>
      <c r="K28" s="6"/>
    </row>
    <row r="29" spans="1:11" ht="15">
      <c r="A29" s="5">
        <v>15000</v>
      </c>
      <c r="B29" s="6" t="s">
        <v>32</v>
      </c>
      <c r="C29" s="7">
        <v>20940.4</v>
      </c>
      <c r="D29" s="7">
        <v>20950</v>
      </c>
      <c r="E29" s="7"/>
      <c r="F29" s="7">
        <f t="shared" si="2"/>
        <v>9.599999999998545</v>
      </c>
      <c r="G29" s="7"/>
      <c r="H29" s="7">
        <f t="shared" si="3"/>
        <v>1745.0333333333335</v>
      </c>
      <c r="I29" s="6"/>
      <c r="J29" s="6"/>
      <c r="K29" s="6"/>
    </row>
    <row r="30" spans="1:11" ht="15">
      <c r="A30" s="5">
        <v>16000</v>
      </c>
      <c r="B30" s="6" t="s">
        <v>33</v>
      </c>
      <c r="C30" s="7">
        <v>43909.41</v>
      </c>
      <c r="D30" s="7">
        <v>44000</v>
      </c>
      <c r="E30" s="7"/>
      <c r="F30" s="7">
        <f t="shared" si="2"/>
        <v>90.58999999999651</v>
      </c>
      <c r="G30" s="7"/>
      <c r="H30" s="7">
        <f t="shared" si="3"/>
        <v>3659.1175000000003</v>
      </c>
      <c r="I30" s="6"/>
      <c r="J30" s="6"/>
      <c r="K30" s="6"/>
    </row>
    <row r="31" spans="1:11" ht="15">
      <c r="A31" s="5"/>
      <c r="B31" s="6"/>
      <c r="C31" s="9" t="s">
        <v>34</v>
      </c>
      <c r="D31" s="9" t="s">
        <v>34</v>
      </c>
      <c r="E31" s="7"/>
      <c r="F31" s="9" t="s">
        <v>34</v>
      </c>
      <c r="G31" s="7"/>
      <c r="H31" s="9" t="s">
        <v>34</v>
      </c>
      <c r="I31" s="6"/>
      <c r="J31" s="6"/>
      <c r="K31" s="6"/>
    </row>
    <row r="32" spans="1:11" ht="15">
      <c r="A32" s="5"/>
      <c r="B32" s="6" t="s">
        <v>35</v>
      </c>
      <c r="C32" s="10">
        <f>SUM(C4:C31)</f>
        <v>849667.5399999999</v>
      </c>
      <c r="D32" s="10">
        <f>SUM(D4:D31)</f>
        <v>850769</v>
      </c>
      <c r="E32" s="7"/>
      <c r="F32" s="10">
        <f>SUM(F4:F31)</f>
        <v>1101.4600000000075</v>
      </c>
      <c r="G32" s="7"/>
      <c r="H32" s="10">
        <f>SUM(H4:H31)</f>
        <v>70805.62833333334</v>
      </c>
      <c r="I32" s="6"/>
      <c r="J32" s="6"/>
      <c r="K32" s="6"/>
    </row>
    <row r="33" spans="1:11" ht="15">
      <c r="A33" s="5"/>
      <c r="B33" s="6"/>
      <c r="C33" s="7"/>
      <c r="D33" s="7"/>
      <c r="E33" s="7"/>
      <c r="F33" s="7"/>
      <c r="G33" s="7"/>
      <c r="H33" s="7"/>
      <c r="I33" s="6"/>
      <c r="J33" s="6"/>
      <c r="K33" s="6"/>
    </row>
    <row r="34" spans="1:11" ht="15">
      <c r="A34" s="5"/>
      <c r="B34" s="6"/>
      <c r="C34" s="11"/>
      <c r="D34" s="11"/>
      <c r="E34" s="6"/>
      <c r="F34" s="6"/>
      <c r="G34" s="6"/>
      <c r="H34" s="6"/>
      <c r="I34" s="6"/>
      <c r="J34" s="6"/>
      <c r="K34" s="6"/>
    </row>
    <row r="35" spans="1:11" ht="15">
      <c r="A35" s="5"/>
      <c r="B35" s="6"/>
      <c r="C35" s="11"/>
      <c r="D35" s="11"/>
      <c r="E35" s="6"/>
      <c r="F35" s="6"/>
      <c r="G35" s="6"/>
      <c r="H35" s="6"/>
      <c r="I35" s="6"/>
      <c r="J35" s="6"/>
      <c r="K35" s="6"/>
    </row>
    <row r="36" spans="1:11" ht="15">
      <c r="A36" s="5"/>
      <c r="B36" s="6"/>
      <c r="C36" s="11"/>
      <c r="D36" s="11"/>
      <c r="E36" s="6"/>
      <c r="F36" s="6"/>
      <c r="G36" s="6"/>
      <c r="H36" s="6"/>
      <c r="I36" s="6"/>
      <c r="J36" s="6"/>
      <c r="K36" s="6"/>
    </row>
    <row r="37" spans="1:11" ht="15">
      <c r="A37" s="5"/>
      <c r="B37" s="6"/>
      <c r="C37" s="11"/>
      <c r="D37" s="11"/>
      <c r="E37" s="6"/>
      <c r="F37" s="6"/>
      <c r="G37" s="6"/>
      <c r="H37" s="6"/>
      <c r="I37" s="6"/>
      <c r="J37" s="6"/>
      <c r="K37" s="6"/>
    </row>
    <row r="38" spans="1:11" ht="15">
      <c r="A38" s="5"/>
      <c r="B38" s="6"/>
      <c r="C38" s="11"/>
      <c r="D38" s="11"/>
      <c r="E38" s="6"/>
      <c r="F38" s="6"/>
      <c r="G38" s="6"/>
      <c r="H38" s="6"/>
      <c r="I38" s="6"/>
      <c r="J38" s="6"/>
      <c r="K38" s="6"/>
    </row>
    <row r="39" spans="1:11" ht="15">
      <c r="A39" s="5"/>
      <c r="B39" s="6"/>
      <c r="C39" s="11"/>
      <c r="D39" s="11"/>
      <c r="E39" s="6"/>
      <c r="F39" s="6"/>
      <c r="G39" s="6"/>
      <c r="H39" s="6"/>
      <c r="I39" s="6"/>
      <c r="J39" s="6"/>
      <c r="K39" s="6"/>
    </row>
    <row r="40" spans="1:11" ht="15">
      <c r="A40" s="5"/>
      <c r="B40" s="6"/>
      <c r="C40" s="11"/>
      <c r="D40" s="11"/>
      <c r="E40" s="6"/>
      <c r="F40" s="6"/>
      <c r="G40" s="6"/>
      <c r="H40" s="6"/>
      <c r="I40" s="6"/>
      <c r="J40" s="6"/>
      <c r="K40" s="6"/>
    </row>
    <row r="41" spans="1:11" ht="15">
      <c r="A41" s="5"/>
      <c r="B41" s="6"/>
      <c r="C41" s="11"/>
      <c r="D41" s="11"/>
      <c r="E41" s="6"/>
      <c r="F41" s="6"/>
      <c r="G41" s="6"/>
      <c r="H41" s="6"/>
      <c r="I41" s="6"/>
      <c r="J41" s="6"/>
      <c r="K41" s="6"/>
    </row>
    <row r="42" spans="1:11" ht="15">
      <c r="A42" s="5"/>
      <c r="B42" s="6"/>
      <c r="C42" s="11"/>
      <c r="D42" s="11"/>
      <c r="E42" s="6"/>
      <c r="F42" s="6"/>
      <c r="G42" s="6"/>
      <c r="H42" s="6"/>
      <c r="I42" s="6"/>
      <c r="J42" s="6"/>
      <c r="K42" s="6"/>
    </row>
    <row r="43" spans="1:11" ht="15">
      <c r="A43" s="5"/>
      <c r="B43" s="6"/>
      <c r="C43" s="11"/>
      <c r="D43" s="11"/>
      <c r="E43" s="6"/>
      <c r="F43" s="6"/>
      <c r="G43" s="6"/>
      <c r="H43" s="6"/>
      <c r="I43" s="6"/>
      <c r="J43" s="6"/>
      <c r="K43" s="6"/>
    </row>
    <row r="44" spans="1:11" ht="15">
      <c r="A44" s="5"/>
      <c r="B44" s="6"/>
      <c r="C44" s="11"/>
      <c r="D44" s="11"/>
      <c r="E44" s="6"/>
      <c r="F44" s="6"/>
      <c r="G44" s="6"/>
      <c r="H44" s="6"/>
      <c r="I44" s="6"/>
      <c r="J44" s="6"/>
      <c r="K44" s="6"/>
    </row>
    <row r="45" spans="1:11" ht="15">
      <c r="A45" s="5"/>
      <c r="B45" s="6"/>
      <c r="C45" s="11"/>
      <c r="D45" s="11"/>
      <c r="E45" s="6"/>
      <c r="F45" s="6"/>
      <c r="G45" s="6"/>
      <c r="H45" s="6"/>
      <c r="I45" s="6"/>
      <c r="J45" s="6"/>
      <c r="K45" s="6"/>
    </row>
    <row r="46" spans="1:11" ht="15">
      <c r="A46" s="5"/>
      <c r="B46" s="6"/>
      <c r="C46" s="11"/>
      <c r="D46" s="11"/>
      <c r="E46" s="6"/>
      <c r="F46" s="6"/>
      <c r="G46" s="6"/>
      <c r="H46" s="6"/>
      <c r="I46" s="6"/>
      <c r="J46" s="6"/>
      <c r="K46" s="6"/>
    </row>
    <row r="47" spans="1:11" ht="15">
      <c r="A47" s="5"/>
      <c r="B47" s="6"/>
      <c r="C47" s="11"/>
      <c r="D47" s="11"/>
      <c r="E47" s="6"/>
      <c r="F47" s="6"/>
      <c r="G47" s="6"/>
      <c r="H47" s="6"/>
      <c r="I47" s="6"/>
      <c r="J47" s="6"/>
      <c r="K47" s="6"/>
    </row>
    <row r="48" spans="1:11" ht="15">
      <c r="A48" s="5"/>
      <c r="B48" s="6"/>
      <c r="C48" s="11"/>
      <c r="D48" s="11"/>
      <c r="E48" s="6"/>
      <c r="F48" s="6"/>
      <c r="G48" s="6"/>
      <c r="H48" s="6"/>
      <c r="I48" s="6"/>
      <c r="J48" s="6"/>
      <c r="K48" s="6"/>
    </row>
    <row r="49" spans="1:11" ht="15">
      <c r="A49" s="5"/>
      <c r="B49" s="6"/>
      <c r="C49" s="11"/>
      <c r="D49" s="11"/>
      <c r="E49" s="6"/>
      <c r="F49" s="6"/>
      <c r="G49" s="6"/>
      <c r="H49" s="6"/>
      <c r="I49" s="6"/>
      <c r="J49" s="6"/>
      <c r="K49" s="6"/>
    </row>
    <row r="50" spans="1:11" ht="15">
      <c r="A50" s="5"/>
      <c r="B50" s="6"/>
      <c r="C50" s="11"/>
      <c r="D50" s="11"/>
      <c r="E50" s="6"/>
      <c r="F50" s="6"/>
      <c r="G50" s="6"/>
      <c r="H50" s="6"/>
      <c r="I50" s="6"/>
      <c r="J50" s="6"/>
      <c r="K50" s="6"/>
    </row>
    <row r="51" spans="1:11" ht="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68"/>
  <sheetViews>
    <sheetView zoomScale="107" zoomScaleNormal="107" workbookViewId="0" topLeftCell="B4">
      <selection activeCell="F16" sqref="F16"/>
    </sheetView>
  </sheetViews>
  <sheetFormatPr defaultColWidth="9.140625" defaultRowHeight="12.75"/>
  <cols>
    <col min="1" max="1" width="9.57421875" style="1" customWidth="1"/>
    <col min="2" max="2" width="25.140625" style="0" customWidth="1"/>
    <col min="3" max="3" width="13.8515625" style="0" customWidth="1"/>
    <col min="4" max="4" width="13.421875" style="0" customWidth="1"/>
    <col min="5" max="5" width="11.8515625" style="0" customWidth="1"/>
    <col min="6" max="15" width="11.00390625" style="0" customWidth="1"/>
    <col min="16" max="16" width="13.28125" style="0" customWidth="1"/>
    <col min="17" max="17" width="11.421875" style="0" customWidth="1"/>
    <col min="18" max="18" width="12.421875" style="0" customWidth="1"/>
    <col min="19" max="19" width="1.28515625" style="12" hidden="1" customWidth="1"/>
    <col min="20" max="16384" width="11.421875" style="0" customWidth="1"/>
  </cols>
  <sheetData>
    <row r="1" spans="3:19" ht="16.5">
      <c r="C1" s="2"/>
      <c r="D1" s="3"/>
      <c r="E1" s="13"/>
      <c r="F1" s="13"/>
      <c r="G1" s="3"/>
      <c r="H1" s="13"/>
      <c r="I1" s="13"/>
      <c r="J1" s="3"/>
      <c r="K1" s="13"/>
      <c r="L1" s="13"/>
      <c r="M1" s="3"/>
      <c r="N1" s="14"/>
      <c r="O1" s="14"/>
      <c r="P1" s="2"/>
      <c r="Q1" s="2"/>
      <c r="S1" s="15"/>
    </row>
    <row r="2" spans="3:20" ht="16.5">
      <c r="C2" s="2" t="s">
        <v>36</v>
      </c>
      <c r="D2" s="3" t="s">
        <v>37</v>
      </c>
      <c r="E2" s="13" t="s">
        <v>38</v>
      </c>
      <c r="F2" s="13" t="s">
        <v>39</v>
      </c>
      <c r="G2" s="3" t="s">
        <v>40</v>
      </c>
      <c r="H2" s="13" t="s">
        <v>41</v>
      </c>
      <c r="I2" s="13" t="s">
        <v>42</v>
      </c>
      <c r="J2" s="3" t="s">
        <v>43</v>
      </c>
      <c r="K2" s="13" t="s">
        <v>44</v>
      </c>
      <c r="L2" s="13" t="s">
        <v>45</v>
      </c>
      <c r="M2" s="3" t="s">
        <v>46</v>
      </c>
      <c r="N2" s="14" t="s">
        <v>47</v>
      </c>
      <c r="O2" s="14" t="s">
        <v>48</v>
      </c>
      <c r="P2" s="2" t="s">
        <v>36</v>
      </c>
      <c r="Q2" s="2" t="s">
        <v>49</v>
      </c>
      <c r="S2" s="15" t="s">
        <v>50</v>
      </c>
      <c r="T2" t="s">
        <v>51</v>
      </c>
    </row>
    <row r="3" spans="1:20" ht="16.5">
      <c r="A3" s="3" t="s">
        <v>2</v>
      </c>
      <c r="B3" s="4" t="s">
        <v>3</v>
      </c>
      <c r="C3" s="3" t="s">
        <v>5</v>
      </c>
      <c r="D3" s="16" t="s">
        <v>4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 t="s">
        <v>52</v>
      </c>
      <c r="K3" s="17" t="s">
        <v>52</v>
      </c>
      <c r="L3" s="17" t="s">
        <v>52</v>
      </c>
      <c r="M3" s="17" t="s">
        <v>52</v>
      </c>
      <c r="N3" s="17" t="s">
        <v>52</v>
      </c>
      <c r="O3" s="17" t="s">
        <v>52</v>
      </c>
      <c r="P3" s="3" t="s">
        <v>53</v>
      </c>
      <c r="Q3" s="18" t="s">
        <v>54</v>
      </c>
      <c r="S3" s="19" t="s">
        <v>7</v>
      </c>
      <c r="T3" t="s">
        <v>51</v>
      </c>
    </row>
    <row r="4" spans="17:20" ht="16.5">
      <c r="Q4" s="6"/>
      <c r="T4" t="s">
        <v>51</v>
      </c>
    </row>
    <row r="5" spans="2:20" ht="16.5">
      <c r="B5" s="20" t="s">
        <v>55</v>
      </c>
      <c r="C5" s="21"/>
      <c r="D5" s="21">
        <v>75000</v>
      </c>
      <c r="E5" s="21">
        <f>D46</f>
        <v>42254</v>
      </c>
      <c r="F5" s="21">
        <f>E46</f>
        <v>9508</v>
      </c>
      <c r="G5" s="21">
        <f>F46</f>
        <v>-23238</v>
      </c>
      <c r="H5" s="21">
        <f>G46</f>
        <v>-40984</v>
      </c>
      <c r="I5" s="21">
        <f>H46</f>
        <v>-73730</v>
      </c>
      <c r="J5" s="21">
        <f>I46</f>
        <v>-106476</v>
      </c>
      <c r="K5" s="21">
        <f>J46</f>
        <v>-139222</v>
      </c>
      <c r="L5" s="21">
        <f>K46</f>
        <v>-171968</v>
      </c>
      <c r="M5" s="21">
        <f>L46</f>
        <v>-204714</v>
      </c>
      <c r="N5" s="21">
        <f>M46</f>
        <v>-237460</v>
      </c>
      <c r="O5" s="21">
        <f>N46</f>
        <v>-317206</v>
      </c>
      <c r="P5" s="22"/>
      <c r="Q5" s="23" t="s">
        <v>56</v>
      </c>
      <c r="R5" s="24" t="s">
        <v>57</v>
      </c>
      <c r="T5" t="s">
        <v>51</v>
      </c>
    </row>
    <row r="6" spans="16:20" ht="16.5">
      <c r="P6" s="7"/>
      <c r="T6" t="s">
        <v>51</v>
      </c>
    </row>
    <row r="7" spans="1:20" ht="16.5">
      <c r="A7" s="5"/>
      <c r="B7" s="6" t="s">
        <v>58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T7" t="s">
        <v>51</v>
      </c>
    </row>
    <row r="8" spans="1:20" ht="16.5">
      <c r="A8" s="5"/>
      <c r="B8" s="6" t="s">
        <v>59</v>
      </c>
      <c r="C8" s="22">
        <v>600000</v>
      </c>
      <c r="D8" s="22">
        <v>47000</v>
      </c>
      <c r="E8" s="22">
        <f aca="true" t="shared" si="0" ref="E8:E11">D8</f>
        <v>47000</v>
      </c>
      <c r="F8" s="22">
        <f aca="true" t="shared" si="1" ref="F8:F11">E8</f>
        <v>47000</v>
      </c>
      <c r="G8" s="22">
        <f>F8</f>
        <v>47000</v>
      </c>
      <c r="H8" s="22">
        <f>G8</f>
        <v>47000</v>
      </c>
      <c r="I8" s="22">
        <f aca="true" t="shared" si="2" ref="I8:I11">H8</f>
        <v>47000</v>
      </c>
      <c r="J8" s="22">
        <f aca="true" t="shared" si="3" ref="J8:J11">I8</f>
        <v>47000</v>
      </c>
      <c r="K8" s="22">
        <v>47000</v>
      </c>
      <c r="L8" s="22">
        <f aca="true" t="shared" si="4" ref="L8:L11">K8</f>
        <v>47000</v>
      </c>
      <c r="M8" s="22">
        <f aca="true" t="shared" si="5" ref="M8:M11">L8</f>
        <v>47000</v>
      </c>
      <c r="N8" s="22">
        <v>0</v>
      </c>
      <c r="O8" s="22">
        <v>0</v>
      </c>
      <c r="P8" s="22">
        <f aca="true" t="shared" si="6" ref="P8:P12">SUM(D8:O8)</f>
        <v>470000</v>
      </c>
      <c r="Q8" s="22">
        <f aca="true" t="shared" si="7" ref="Q8:Q12">P8-C8</f>
        <v>-130000</v>
      </c>
      <c r="R8" s="25">
        <f aca="true" t="shared" si="8" ref="R8:R12">(Q8*1)/C8</f>
        <v>-0.21666666666666667</v>
      </c>
      <c r="S8" s="12">
        <f aca="true" t="shared" si="9" ref="S8:S12">C8/12</f>
        <v>50000</v>
      </c>
      <c r="T8" t="s">
        <v>51</v>
      </c>
    </row>
    <row r="9" spans="1:20" ht="16.5">
      <c r="A9" s="5"/>
      <c r="B9" s="6" t="s">
        <v>60</v>
      </c>
      <c r="C9" s="7">
        <v>15000</v>
      </c>
      <c r="D9" s="7">
        <v>0</v>
      </c>
      <c r="E9" s="7">
        <f t="shared" si="0"/>
        <v>0</v>
      </c>
      <c r="F9" s="7">
        <f t="shared" si="1"/>
        <v>0</v>
      </c>
      <c r="G9" s="7">
        <v>15000</v>
      </c>
      <c r="H9" s="7">
        <v>0</v>
      </c>
      <c r="I9" s="7">
        <f t="shared" si="2"/>
        <v>0</v>
      </c>
      <c r="J9" s="7">
        <f t="shared" si="3"/>
        <v>0</v>
      </c>
      <c r="K9" s="7">
        <f aca="true" t="shared" si="10" ref="K9:K11">J9</f>
        <v>0</v>
      </c>
      <c r="L9" s="7">
        <f t="shared" si="4"/>
        <v>0</v>
      </c>
      <c r="M9" s="7">
        <f t="shared" si="5"/>
        <v>0</v>
      </c>
      <c r="N9" s="7">
        <f aca="true" t="shared" si="11" ref="N9:N11">M9</f>
        <v>0</v>
      </c>
      <c r="O9" s="7">
        <f>N9</f>
        <v>0</v>
      </c>
      <c r="P9" s="7">
        <f t="shared" si="6"/>
        <v>15000</v>
      </c>
      <c r="Q9" s="7">
        <f t="shared" si="7"/>
        <v>0</v>
      </c>
      <c r="R9" s="25">
        <f t="shared" si="8"/>
        <v>0</v>
      </c>
      <c r="S9" s="12">
        <f t="shared" si="9"/>
        <v>1250</v>
      </c>
      <c r="T9" t="s">
        <v>51</v>
      </c>
    </row>
    <row r="10" spans="1:20" ht="16.5">
      <c r="A10" s="5"/>
      <c r="B10" s="6" t="s">
        <v>61</v>
      </c>
      <c r="C10" s="7">
        <v>250000</v>
      </c>
      <c r="D10" s="7">
        <v>20833</v>
      </c>
      <c r="E10" s="7">
        <f t="shared" si="0"/>
        <v>20833</v>
      </c>
      <c r="F10" s="7">
        <f t="shared" si="1"/>
        <v>20833</v>
      </c>
      <c r="G10" s="7">
        <f aca="true" t="shared" si="12" ref="G10:G11">F10</f>
        <v>20833</v>
      </c>
      <c r="H10" s="7">
        <f aca="true" t="shared" si="13" ref="H10:H11">G10</f>
        <v>20833</v>
      </c>
      <c r="I10" s="7">
        <f t="shared" si="2"/>
        <v>20833</v>
      </c>
      <c r="J10" s="7">
        <f t="shared" si="3"/>
        <v>20833</v>
      </c>
      <c r="K10" s="7">
        <f t="shared" si="10"/>
        <v>20833</v>
      </c>
      <c r="L10" s="7">
        <f t="shared" si="4"/>
        <v>20833</v>
      </c>
      <c r="M10" s="7">
        <f t="shared" si="5"/>
        <v>20833</v>
      </c>
      <c r="N10" s="7">
        <f t="shared" si="11"/>
        <v>20833</v>
      </c>
      <c r="O10" s="7">
        <v>15000</v>
      </c>
      <c r="P10" s="7">
        <f t="shared" si="6"/>
        <v>244163</v>
      </c>
      <c r="Q10" s="22">
        <f t="shared" si="7"/>
        <v>-5837</v>
      </c>
      <c r="R10" s="25">
        <f t="shared" si="8"/>
        <v>-0.023348</v>
      </c>
      <c r="S10" s="12">
        <f t="shared" si="9"/>
        <v>20833.333333333332</v>
      </c>
      <c r="T10" t="s">
        <v>51</v>
      </c>
    </row>
    <row r="11" spans="1:20" ht="16.5">
      <c r="A11" s="5"/>
      <c r="B11" s="6" t="s">
        <v>62</v>
      </c>
      <c r="C11" s="26">
        <v>30000</v>
      </c>
      <c r="D11" s="7">
        <v>2500</v>
      </c>
      <c r="E11" s="26">
        <f t="shared" si="0"/>
        <v>2500</v>
      </c>
      <c r="F11" s="26">
        <f t="shared" si="1"/>
        <v>2500</v>
      </c>
      <c r="G11" s="26">
        <f t="shared" si="12"/>
        <v>2500</v>
      </c>
      <c r="H11" s="26">
        <f t="shared" si="13"/>
        <v>2500</v>
      </c>
      <c r="I11" s="26">
        <f t="shared" si="2"/>
        <v>2500</v>
      </c>
      <c r="J11" s="26">
        <f t="shared" si="3"/>
        <v>2500</v>
      </c>
      <c r="K11" s="26">
        <f t="shared" si="10"/>
        <v>2500</v>
      </c>
      <c r="L11" s="26">
        <f t="shared" si="4"/>
        <v>2500</v>
      </c>
      <c r="M11" s="26">
        <f t="shared" si="5"/>
        <v>2500</v>
      </c>
      <c r="N11" s="26">
        <f t="shared" si="11"/>
        <v>2500</v>
      </c>
      <c r="O11" s="26">
        <f>N11</f>
        <v>2500</v>
      </c>
      <c r="P11" s="26">
        <f t="shared" si="6"/>
        <v>30000</v>
      </c>
      <c r="Q11" s="26">
        <f t="shared" si="7"/>
        <v>0</v>
      </c>
      <c r="R11" s="25">
        <f t="shared" si="8"/>
        <v>0</v>
      </c>
      <c r="S11" s="27">
        <f t="shared" si="9"/>
        <v>2500</v>
      </c>
      <c r="T11" t="s">
        <v>51</v>
      </c>
    </row>
    <row r="12" spans="1:20" ht="16.5">
      <c r="A12" s="5"/>
      <c r="B12" s="20" t="s">
        <v>63</v>
      </c>
      <c r="C12" s="28">
        <f>SUM(C8:C11)</f>
        <v>895000</v>
      </c>
      <c r="D12" s="28">
        <f>SUM(D8:D11)</f>
        <v>70333</v>
      </c>
      <c r="E12" s="28">
        <f>SUM(E8:E11)</f>
        <v>70333</v>
      </c>
      <c r="F12" s="28">
        <f>SUM(F8:F11)</f>
        <v>70333</v>
      </c>
      <c r="G12" s="28">
        <f>SUM(G8:G11)</f>
        <v>85333</v>
      </c>
      <c r="H12" s="28">
        <f>SUM(H8:H11)</f>
        <v>70333</v>
      </c>
      <c r="I12" s="28">
        <f>SUM(I8:I11)</f>
        <v>70333</v>
      </c>
      <c r="J12" s="28">
        <f>SUM(J8:J11)</f>
        <v>70333</v>
      </c>
      <c r="K12" s="28">
        <f>SUM(K8:K11)</f>
        <v>70333</v>
      </c>
      <c r="L12" s="28">
        <f>SUM(L8:L11)</f>
        <v>70333</v>
      </c>
      <c r="M12" s="28">
        <f>SUM(M8:M11)</f>
        <v>70333</v>
      </c>
      <c r="N12" s="28">
        <f>SUM(N8:N11)</f>
        <v>23333</v>
      </c>
      <c r="O12" s="28">
        <f>SUM(O8:O11)</f>
        <v>17500</v>
      </c>
      <c r="P12" s="28">
        <f t="shared" si="6"/>
        <v>759163</v>
      </c>
      <c r="Q12" s="29">
        <f t="shared" si="7"/>
        <v>-135837</v>
      </c>
      <c r="R12" s="25">
        <f t="shared" si="8"/>
        <v>-0.1517731843575419</v>
      </c>
      <c r="S12" s="12">
        <f t="shared" si="9"/>
        <v>74583.33333333333</v>
      </c>
      <c r="T12" t="s">
        <v>51</v>
      </c>
    </row>
    <row r="13" spans="1:20" ht="16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8"/>
      <c r="Q13" s="6"/>
      <c r="S13" s="28">
        <f>SUM(S9:S12)</f>
        <v>99166.66666666666</v>
      </c>
      <c r="T13" t="s">
        <v>51</v>
      </c>
    </row>
    <row r="14" spans="1:20" ht="16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T14" t="s">
        <v>51</v>
      </c>
    </row>
    <row r="15" spans="1:20" ht="16.5">
      <c r="A15" s="5"/>
      <c r="B15" s="20" t="s">
        <v>64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T15" t="s">
        <v>51</v>
      </c>
    </row>
    <row r="16" spans="1:20" ht="16.5">
      <c r="A16" s="5">
        <v>2000</v>
      </c>
      <c r="B16" s="6" t="s">
        <v>8</v>
      </c>
      <c r="C16" s="22">
        <v>4380</v>
      </c>
      <c r="D16" s="22">
        <v>365</v>
      </c>
      <c r="E16" s="22">
        <f aca="true" t="shared" si="14" ref="E16:E26">D16</f>
        <v>365</v>
      </c>
      <c r="F16" s="22">
        <f aca="true" t="shared" si="15" ref="F16:F26">E16</f>
        <v>365</v>
      </c>
      <c r="G16" s="22">
        <f aca="true" t="shared" si="16" ref="G16:G26">F16</f>
        <v>365</v>
      </c>
      <c r="H16" s="22">
        <f aca="true" t="shared" si="17" ref="H16:H26">G16</f>
        <v>365</v>
      </c>
      <c r="I16" s="22">
        <f aca="true" t="shared" si="18" ref="I16:I26">H16</f>
        <v>365</v>
      </c>
      <c r="J16" s="22">
        <f aca="true" t="shared" si="19" ref="J16:J26">I16</f>
        <v>365</v>
      </c>
      <c r="K16" s="22">
        <f aca="true" t="shared" si="20" ref="K16:K26">J16</f>
        <v>365</v>
      </c>
      <c r="L16" s="22">
        <f aca="true" t="shared" si="21" ref="L16:L26">K16</f>
        <v>365</v>
      </c>
      <c r="M16" s="22">
        <f aca="true" t="shared" si="22" ref="M16:M26">L16</f>
        <v>365</v>
      </c>
      <c r="N16" s="22">
        <f aca="true" t="shared" si="23" ref="N16:N26">M16</f>
        <v>365</v>
      </c>
      <c r="O16" s="22">
        <f aca="true" t="shared" si="24" ref="O16:O26">N16</f>
        <v>365</v>
      </c>
      <c r="P16" s="22">
        <f aca="true" t="shared" si="25" ref="P16:P22">SUM(D16:O16)</f>
        <v>4380</v>
      </c>
      <c r="Q16" s="22">
        <f aca="true" t="shared" si="26" ref="Q16:Q26">P16-C16</f>
        <v>0</v>
      </c>
      <c r="R16" s="25">
        <f aca="true" t="shared" si="27" ref="R16:R26">(Q16*1)/C16</f>
        <v>0</v>
      </c>
      <c r="S16" s="12">
        <f aca="true" t="shared" si="28" ref="S16:S42">C16/12</f>
        <v>365</v>
      </c>
      <c r="T16" t="s">
        <v>51</v>
      </c>
    </row>
    <row r="17" spans="1:20" ht="16.5">
      <c r="A17" s="5">
        <v>3000</v>
      </c>
      <c r="B17" s="6" t="s">
        <v>9</v>
      </c>
      <c r="C17" s="7">
        <v>3050</v>
      </c>
      <c r="D17" s="7">
        <v>254</v>
      </c>
      <c r="E17" s="7">
        <f t="shared" si="14"/>
        <v>254</v>
      </c>
      <c r="F17" s="7">
        <f t="shared" si="15"/>
        <v>254</v>
      </c>
      <c r="G17" s="7">
        <f t="shared" si="16"/>
        <v>254</v>
      </c>
      <c r="H17" s="7">
        <f t="shared" si="17"/>
        <v>254</v>
      </c>
      <c r="I17" s="7">
        <f t="shared" si="18"/>
        <v>254</v>
      </c>
      <c r="J17" s="7">
        <f t="shared" si="19"/>
        <v>254</v>
      </c>
      <c r="K17" s="7">
        <f t="shared" si="20"/>
        <v>254</v>
      </c>
      <c r="L17" s="7">
        <f t="shared" si="21"/>
        <v>254</v>
      </c>
      <c r="M17" s="7">
        <f t="shared" si="22"/>
        <v>254</v>
      </c>
      <c r="N17" s="7">
        <f t="shared" si="23"/>
        <v>254</v>
      </c>
      <c r="O17" s="7">
        <f t="shared" si="24"/>
        <v>254</v>
      </c>
      <c r="P17" s="7">
        <f t="shared" si="25"/>
        <v>3048</v>
      </c>
      <c r="Q17" s="22">
        <f t="shared" si="26"/>
        <v>-2</v>
      </c>
      <c r="R17" s="25">
        <f t="shared" si="27"/>
        <v>-0.0006557377049180328</v>
      </c>
      <c r="S17" s="12">
        <f t="shared" si="28"/>
        <v>254.16666666666666</v>
      </c>
      <c r="T17" t="s">
        <v>51</v>
      </c>
    </row>
    <row r="18" spans="1:20" ht="16.5">
      <c r="A18" s="5">
        <v>3001</v>
      </c>
      <c r="B18" s="6" t="s">
        <v>10</v>
      </c>
      <c r="C18" s="7">
        <v>1800</v>
      </c>
      <c r="D18" s="7">
        <v>150</v>
      </c>
      <c r="E18" s="7">
        <f t="shared" si="14"/>
        <v>150</v>
      </c>
      <c r="F18" s="7">
        <f t="shared" si="15"/>
        <v>150</v>
      </c>
      <c r="G18" s="7">
        <f t="shared" si="16"/>
        <v>150</v>
      </c>
      <c r="H18" s="7">
        <f t="shared" si="17"/>
        <v>150</v>
      </c>
      <c r="I18" s="7">
        <f t="shared" si="18"/>
        <v>150</v>
      </c>
      <c r="J18" s="7">
        <f t="shared" si="19"/>
        <v>150</v>
      </c>
      <c r="K18" s="7">
        <f t="shared" si="20"/>
        <v>150</v>
      </c>
      <c r="L18" s="7">
        <f t="shared" si="21"/>
        <v>150</v>
      </c>
      <c r="M18" s="7">
        <f t="shared" si="22"/>
        <v>150</v>
      </c>
      <c r="N18" s="7">
        <f t="shared" si="23"/>
        <v>150</v>
      </c>
      <c r="O18" s="7">
        <f t="shared" si="24"/>
        <v>150</v>
      </c>
      <c r="P18" s="7">
        <f t="shared" si="25"/>
        <v>1800</v>
      </c>
      <c r="Q18" s="22">
        <f t="shared" si="26"/>
        <v>0</v>
      </c>
      <c r="R18" s="25">
        <f t="shared" si="27"/>
        <v>0</v>
      </c>
      <c r="S18" s="12">
        <f t="shared" si="28"/>
        <v>150</v>
      </c>
      <c r="T18" t="s">
        <v>51</v>
      </c>
    </row>
    <row r="19" spans="1:20" ht="16.5">
      <c r="A19" s="5">
        <v>4001</v>
      </c>
      <c r="B19" s="6" t="s">
        <v>11</v>
      </c>
      <c r="C19" s="7">
        <v>3700</v>
      </c>
      <c r="D19" s="7">
        <v>308</v>
      </c>
      <c r="E19" s="7">
        <f t="shared" si="14"/>
        <v>308</v>
      </c>
      <c r="F19" s="7">
        <f t="shared" si="15"/>
        <v>308</v>
      </c>
      <c r="G19" s="7">
        <f t="shared" si="16"/>
        <v>308</v>
      </c>
      <c r="H19" s="7">
        <f t="shared" si="17"/>
        <v>308</v>
      </c>
      <c r="I19" s="7">
        <f t="shared" si="18"/>
        <v>308</v>
      </c>
      <c r="J19" s="7">
        <f t="shared" si="19"/>
        <v>308</v>
      </c>
      <c r="K19" s="7">
        <f t="shared" si="20"/>
        <v>308</v>
      </c>
      <c r="L19" s="7">
        <f t="shared" si="21"/>
        <v>308</v>
      </c>
      <c r="M19" s="7">
        <f t="shared" si="22"/>
        <v>308</v>
      </c>
      <c r="N19" s="7">
        <f t="shared" si="23"/>
        <v>308</v>
      </c>
      <c r="O19" s="7">
        <f t="shared" si="24"/>
        <v>308</v>
      </c>
      <c r="P19" s="7">
        <f t="shared" si="25"/>
        <v>3696</v>
      </c>
      <c r="Q19" s="22">
        <f t="shared" si="26"/>
        <v>-4</v>
      </c>
      <c r="R19" s="25">
        <f t="shared" si="27"/>
        <v>-0.001081081081081081</v>
      </c>
      <c r="S19" s="12">
        <f t="shared" si="28"/>
        <v>308.3333333333333</v>
      </c>
      <c r="T19" t="s">
        <v>51</v>
      </c>
    </row>
    <row r="20" spans="1:20" ht="16.5">
      <c r="A20" s="5">
        <v>5000</v>
      </c>
      <c r="B20" s="6" t="s">
        <v>12</v>
      </c>
      <c r="C20" s="7">
        <v>9200</v>
      </c>
      <c r="D20" s="7">
        <v>767</v>
      </c>
      <c r="E20" s="7">
        <f t="shared" si="14"/>
        <v>767</v>
      </c>
      <c r="F20" s="7">
        <f t="shared" si="15"/>
        <v>767</v>
      </c>
      <c r="G20" s="7">
        <f t="shared" si="16"/>
        <v>767</v>
      </c>
      <c r="H20" s="7">
        <f t="shared" si="17"/>
        <v>767</v>
      </c>
      <c r="I20" s="7">
        <f t="shared" si="18"/>
        <v>767</v>
      </c>
      <c r="J20" s="7">
        <f t="shared" si="19"/>
        <v>767</v>
      </c>
      <c r="K20" s="7">
        <f t="shared" si="20"/>
        <v>767</v>
      </c>
      <c r="L20" s="7">
        <f t="shared" si="21"/>
        <v>767</v>
      </c>
      <c r="M20" s="7">
        <f t="shared" si="22"/>
        <v>767</v>
      </c>
      <c r="N20" s="7">
        <f t="shared" si="23"/>
        <v>767</v>
      </c>
      <c r="O20" s="7">
        <f t="shared" si="24"/>
        <v>767</v>
      </c>
      <c r="P20" s="7">
        <f t="shared" si="25"/>
        <v>9204</v>
      </c>
      <c r="Q20" s="22">
        <f t="shared" si="26"/>
        <v>4</v>
      </c>
      <c r="R20" s="25">
        <f t="shared" si="27"/>
        <v>0.0004347826086956522</v>
      </c>
      <c r="S20" s="12">
        <f t="shared" si="28"/>
        <v>766.6666666666666</v>
      </c>
      <c r="T20" t="s">
        <v>51</v>
      </c>
    </row>
    <row r="21" spans="1:20" ht="16.5">
      <c r="A21" s="5">
        <v>5001</v>
      </c>
      <c r="B21" s="6" t="s">
        <v>13</v>
      </c>
      <c r="C21" s="7">
        <v>3400</v>
      </c>
      <c r="D21" s="7">
        <v>283</v>
      </c>
      <c r="E21" s="7">
        <f t="shared" si="14"/>
        <v>283</v>
      </c>
      <c r="F21" s="7">
        <f t="shared" si="15"/>
        <v>283</v>
      </c>
      <c r="G21" s="7">
        <f t="shared" si="16"/>
        <v>283</v>
      </c>
      <c r="H21" s="7">
        <f t="shared" si="17"/>
        <v>283</v>
      </c>
      <c r="I21" s="7">
        <f t="shared" si="18"/>
        <v>283</v>
      </c>
      <c r="J21" s="7">
        <f t="shared" si="19"/>
        <v>283</v>
      </c>
      <c r="K21" s="7">
        <f t="shared" si="20"/>
        <v>283</v>
      </c>
      <c r="L21" s="7">
        <f t="shared" si="21"/>
        <v>283</v>
      </c>
      <c r="M21" s="7">
        <f t="shared" si="22"/>
        <v>283</v>
      </c>
      <c r="N21" s="7">
        <f t="shared" si="23"/>
        <v>283</v>
      </c>
      <c r="O21" s="7">
        <f t="shared" si="24"/>
        <v>283</v>
      </c>
      <c r="P21" s="7">
        <f t="shared" si="25"/>
        <v>3396</v>
      </c>
      <c r="Q21" s="22">
        <f t="shared" si="26"/>
        <v>-4</v>
      </c>
      <c r="R21" s="25">
        <f t="shared" si="27"/>
        <v>-0.001176470588235294</v>
      </c>
      <c r="S21" s="12">
        <f t="shared" si="28"/>
        <v>283.3333333333333</v>
      </c>
      <c r="T21" t="s">
        <v>51</v>
      </c>
    </row>
    <row r="22" spans="1:20" ht="16.5">
      <c r="A22" s="5">
        <v>5002</v>
      </c>
      <c r="B22" s="6" t="s">
        <v>14</v>
      </c>
      <c r="C22" s="7">
        <v>12800</v>
      </c>
      <c r="D22" s="7">
        <v>1067</v>
      </c>
      <c r="E22" s="7">
        <f t="shared" si="14"/>
        <v>1067</v>
      </c>
      <c r="F22" s="7">
        <f t="shared" si="15"/>
        <v>1067</v>
      </c>
      <c r="G22" s="7">
        <f t="shared" si="16"/>
        <v>1067</v>
      </c>
      <c r="H22" s="7">
        <f t="shared" si="17"/>
        <v>1067</v>
      </c>
      <c r="I22" s="7">
        <f t="shared" si="18"/>
        <v>1067</v>
      </c>
      <c r="J22" s="7">
        <f t="shared" si="19"/>
        <v>1067</v>
      </c>
      <c r="K22" s="7">
        <f t="shared" si="20"/>
        <v>1067</v>
      </c>
      <c r="L22" s="7">
        <f t="shared" si="21"/>
        <v>1067</v>
      </c>
      <c r="M22" s="7">
        <f t="shared" si="22"/>
        <v>1067</v>
      </c>
      <c r="N22" s="7">
        <f t="shared" si="23"/>
        <v>1067</v>
      </c>
      <c r="O22" s="7">
        <f t="shared" si="24"/>
        <v>1067</v>
      </c>
      <c r="P22" s="7">
        <f t="shared" si="25"/>
        <v>12804</v>
      </c>
      <c r="Q22" s="22">
        <f t="shared" si="26"/>
        <v>4</v>
      </c>
      <c r="R22" s="25">
        <f t="shared" si="27"/>
        <v>0.0003125</v>
      </c>
      <c r="S22" s="12">
        <f t="shared" si="28"/>
        <v>1066.6666666666667</v>
      </c>
      <c r="T22" t="s">
        <v>51</v>
      </c>
    </row>
    <row r="23" spans="1:20" ht="16.5">
      <c r="A23" s="5">
        <v>6000</v>
      </c>
      <c r="B23" s="6" t="s">
        <v>15</v>
      </c>
      <c r="C23" s="7">
        <v>30620</v>
      </c>
      <c r="D23" s="7">
        <v>15214</v>
      </c>
      <c r="E23" s="7">
        <f t="shared" si="14"/>
        <v>15214</v>
      </c>
      <c r="F23" s="7">
        <f t="shared" si="15"/>
        <v>15214</v>
      </c>
      <c r="G23" s="7">
        <f t="shared" si="16"/>
        <v>15214</v>
      </c>
      <c r="H23" s="7">
        <f t="shared" si="17"/>
        <v>15214</v>
      </c>
      <c r="I23" s="7">
        <f t="shared" si="18"/>
        <v>15214</v>
      </c>
      <c r="J23" s="7">
        <f t="shared" si="19"/>
        <v>15214</v>
      </c>
      <c r="K23" s="7">
        <f t="shared" si="20"/>
        <v>15214</v>
      </c>
      <c r="L23" s="7">
        <f t="shared" si="21"/>
        <v>15214</v>
      </c>
      <c r="M23" s="7">
        <f t="shared" si="22"/>
        <v>15214</v>
      </c>
      <c r="N23" s="7">
        <f t="shared" si="23"/>
        <v>15214</v>
      </c>
      <c r="O23" s="7">
        <f t="shared" si="24"/>
        <v>15214</v>
      </c>
      <c r="P23" s="7">
        <v>15214</v>
      </c>
      <c r="Q23" s="22">
        <f t="shared" si="26"/>
        <v>-15406</v>
      </c>
      <c r="R23" s="25">
        <f t="shared" si="27"/>
        <v>-0.5031352057478772</v>
      </c>
      <c r="S23" s="12">
        <f t="shared" si="28"/>
        <v>2551.6666666666665</v>
      </c>
      <c r="T23" t="s">
        <v>51</v>
      </c>
    </row>
    <row r="24" spans="1:20" ht="16.5">
      <c r="A24" s="5">
        <v>6001</v>
      </c>
      <c r="B24" s="6" t="s">
        <v>16</v>
      </c>
      <c r="C24" s="7">
        <v>28020</v>
      </c>
      <c r="D24" s="7">
        <v>2335</v>
      </c>
      <c r="E24" s="7">
        <f t="shared" si="14"/>
        <v>2335</v>
      </c>
      <c r="F24" s="7">
        <f t="shared" si="15"/>
        <v>2335</v>
      </c>
      <c r="G24" s="7">
        <f t="shared" si="16"/>
        <v>2335</v>
      </c>
      <c r="H24" s="7">
        <f t="shared" si="17"/>
        <v>2335</v>
      </c>
      <c r="I24" s="7">
        <f t="shared" si="18"/>
        <v>2335</v>
      </c>
      <c r="J24" s="7">
        <f t="shared" si="19"/>
        <v>2335</v>
      </c>
      <c r="K24" s="7">
        <f t="shared" si="20"/>
        <v>2335</v>
      </c>
      <c r="L24" s="7">
        <f t="shared" si="21"/>
        <v>2335</v>
      </c>
      <c r="M24" s="7">
        <f t="shared" si="22"/>
        <v>2335</v>
      </c>
      <c r="N24" s="7">
        <f t="shared" si="23"/>
        <v>2335</v>
      </c>
      <c r="O24" s="7">
        <f t="shared" si="24"/>
        <v>2335</v>
      </c>
      <c r="P24" s="7">
        <f>SUM(D24:O24)</f>
        <v>28020</v>
      </c>
      <c r="Q24" s="22">
        <f t="shared" si="26"/>
        <v>0</v>
      </c>
      <c r="R24" s="25">
        <f t="shared" si="27"/>
        <v>0</v>
      </c>
      <c r="S24" s="12">
        <f t="shared" si="28"/>
        <v>2335</v>
      </c>
      <c r="T24" t="s">
        <v>51</v>
      </c>
    </row>
    <row r="25" spans="1:20" ht="16.5">
      <c r="A25" s="5">
        <v>6002</v>
      </c>
      <c r="B25" s="6" t="s">
        <v>17</v>
      </c>
      <c r="C25" s="7">
        <v>32500</v>
      </c>
      <c r="D25" s="7">
        <v>2705</v>
      </c>
      <c r="E25" s="7">
        <f t="shared" si="14"/>
        <v>2705</v>
      </c>
      <c r="F25" s="7">
        <f t="shared" si="15"/>
        <v>2705</v>
      </c>
      <c r="G25" s="7">
        <f t="shared" si="16"/>
        <v>2705</v>
      </c>
      <c r="H25" s="7">
        <f t="shared" si="17"/>
        <v>2705</v>
      </c>
      <c r="I25" s="7">
        <f t="shared" si="18"/>
        <v>2705</v>
      </c>
      <c r="J25" s="7">
        <f t="shared" si="19"/>
        <v>2705</v>
      </c>
      <c r="K25" s="7">
        <f t="shared" si="20"/>
        <v>2705</v>
      </c>
      <c r="L25" s="7">
        <f t="shared" si="21"/>
        <v>2705</v>
      </c>
      <c r="M25" s="7">
        <f t="shared" si="22"/>
        <v>2705</v>
      </c>
      <c r="N25" s="7">
        <f t="shared" si="23"/>
        <v>2705</v>
      </c>
      <c r="O25" s="7">
        <f t="shared" si="24"/>
        <v>2705</v>
      </c>
      <c r="P25" s="7">
        <v>2705</v>
      </c>
      <c r="Q25" s="22">
        <f t="shared" si="26"/>
        <v>-29795</v>
      </c>
      <c r="R25" s="25">
        <f t="shared" si="27"/>
        <v>-0.9167692307692308</v>
      </c>
      <c r="S25" s="12">
        <f t="shared" si="28"/>
        <v>2708.3333333333335</v>
      </c>
      <c r="T25" t="s">
        <v>51</v>
      </c>
    </row>
    <row r="26" spans="1:20" ht="16.5">
      <c r="A26" s="5">
        <v>7000</v>
      </c>
      <c r="B26" s="6" t="s">
        <v>18</v>
      </c>
      <c r="C26" s="7">
        <v>31760</v>
      </c>
      <c r="D26" s="7">
        <v>2647</v>
      </c>
      <c r="E26" s="7">
        <f t="shared" si="14"/>
        <v>2647</v>
      </c>
      <c r="F26" s="7">
        <f t="shared" si="15"/>
        <v>2647</v>
      </c>
      <c r="G26" s="7">
        <f t="shared" si="16"/>
        <v>2647</v>
      </c>
      <c r="H26" s="7">
        <f t="shared" si="17"/>
        <v>2647</v>
      </c>
      <c r="I26" s="7">
        <f t="shared" si="18"/>
        <v>2647</v>
      </c>
      <c r="J26" s="7">
        <f t="shared" si="19"/>
        <v>2647</v>
      </c>
      <c r="K26" s="7">
        <f t="shared" si="20"/>
        <v>2647</v>
      </c>
      <c r="L26" s="7">
        <f t="shared" si="21"/>
        <v>2647</v>
      </c>
      <c r="M26" s="7">
        <f t="shared" si="22"/>
        <v>2647</v>
      </c>
      <c r="N26" s="7">
        <f t="shared" si="23"/>
        <v>2647</v>
      </c>
      <c r="O26" s="7">
        <f t="shared" si="24"/>
        <v>2647</v>
      </c>
      <c r="P26" s="7">
        <f>SUM(D26:O26)</f>
        <v>31764</v>
      </c>
      <c r="Q26" s="22">
        <f t="shared" si="26"/>
        <v>4</v>
      </c>
      <c r="R26" s="25">
        <f t="shared" si="27"/>
        <v>0.00012594458438287153</v>
      </c>
      <c r="S26" s="12">
        <f t="shared" si="28"/>
        <v>2646.6666666666665</v>
      </c>
      <c r="T26" t="s">
        <v>51</v>
      </c>
    </row>
    <row r="27" spans="1:20" ht="16.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2"/>
      <c r="R27" s="25"/>
      <c r="S27" s="12">
        <f t="shared" si="28"/>
        <v>0</v>
      </c>
      <c r="T27" t="s">
        <v>51</v>
      </c>
    </row>
    <row r="28" spans="1:20" ht="16.5">
      <c r="A28" s="5">
        <v>8000</v>
      </c>
      <c r="B28" s="8" t="s">
        <v>19</v>
      </c>
      <c r="C28" s="7">
        <v>8800</v>
      </c>
      <c r="D28" s="7">
        <v>733</v>
      </c>
      <c r="E28" s="7">
        <f aca="true" t="shared" si="29" ref="E28:E42">D28</f>
        <v>733</v>
      </c>
      <c r="F28" s="7">
        <f aca="true" t="shared" si="30" ref="F28:F42">E28</f>
        <v>733</v>
      </c>
      <c r="G28" s="7">
        <f aca="true" t="shared" si="31" ref="G28:G42">F28</f>
        <v>733</v>
      </c>
      <c r="H28" s="7">
        <f aca="true" t="shared" si="32" ref="H28:H42">G28</f>
        <v>733</v>
      </c>
      <c r="I28" s="7">
        <f aca="true" t="shared" si="33" ref="I28:I42">H28</f>
        <v>733</v>
      </c>
      <c r="J28" s="7">
        <f aca="true" t="shared" si="34" ref="J28:J42">I28</f>
        <v>733</v>
      </c>
      <c r="K28" s="7">
        <f aca="true" t="shared" si="35" ref="K28:K42">J28</f>
        <v>733</v>
      </c>
      <c r="L28" s="7">
        <f aca="true" t="shared" si="36" ref="L28:L42">K28</f>
        <v>733</v>
      </c>
      <c r="M28" s="7">
        <f aca="true" t="shared" si="37" ref="M28:M42">L28</f>
        <v>733</v>
      </c>
      <c r="N28" s="7">
        <f aca="true" t="shared" si="38" ref="N28:N42">M28</f>
        <v>733</v>
      </c>
      <c r="O28" s="7">
        <f aca="true" t="shared" si="39" ref="O28:O42">N28</f>
        <v>733</v>
      </c>
      <c r="P28" s="7">
        <f aca="true" t="shared" si="40" ref="P28:P42">SUM(D28:O28)</f>
        <v>8796</v>
      </c>
      <c r="Q28" s="22">
        <f aca="true" t="shared" si="41" ref="Q28:Q42">P28-C28</f>
        <v>-4</v>
      </c>
      <c r="R28" s="25">
        <f aca="true" t="shared" si="42" ref="R28:R42">(Q28*1)/C28</f>
        <v>-0.00045454545454545455</v>
      </c>
      <c r="S28" s="12">
        <f t="shared" si="28"/>
        <v>733.3333333333334</v>
      </c>
      <c r="T28" t="s">
        <v>51</v>
      </c>
    </row>
    <row r="29" spans="1:20" ht="16.5">
      <c r="A29" s="5">
        <v>8001</v>
      </c>
      <c r="B29" s="6" t="s">
        <v>20</v>
      </c>
      <c r="C29" s="7">
        <v>257</v>
      </c>
      <c r="D29" s="7">
        <v>21</v>
      </c>
      <c r="E29" s="7">
        <f t="shared" si="29"/>
        <v>21</v>
      </c>
      <c r="F29" s="7">
        <f t="shared" si="30"/>
        <v>21</v>
      </c>
      <c r="G29" s="7">
        <f t="shared" si="31"/>
        <v>21</v>
      </c>
      <c r="H29" s="7">
        <f t="shared" si="32"/>
        <v>21</v>
      </c>
      <c r="I29" s="7">
        <f t="shared" si="33"/>
        <v>21</v>
      </c>
      <c r="J29" s="7">
        <f t="shared" si="34"/>
        <v>21</v>
      </c>
      <c r="K29" s="7">
        <f t="shared" si="35"/>
        <v>21</v>
      </c>
      <c r="L29" s="7">
        <f t="shared" si="36"/>
        <v>21</v>
      </c>
      <c r="M29" s="7">
        <f t="shared" si="37"/>
        <v>21</v>
      </c>
      <c r="N29" s="7">
        <f t="shared" si="38"/>
        <v>21</v>
      </c>
      <c r="O29" s="7">
        <f t="shared" si="39"/>
        <v>21</v>
      </c>
      <c r="P29" s="7">
        <f t="shared" si="40"/>
        <v>252</v>
      </c>
      <c r="Q29" s="22">
        <f t="shared" si="41"/>
        <v>-5</v>
      </c>
      <c r="R29" s="25">
        <f t="shared" si="42"/>
        <v>-0.019455252918287938</v>
      </c>
      <c r="S29" s="12">
        <f t="shared" si="28"/>
        <v>21.416666666666668</v>
      </c>
      <c r="T29" t="s">
        <v>51</v>
      </c>
    </row>
    <row r="30" spans="1:20" ht="16.5">
      <c r="A30" s="5">
        <v>9000</v>
      </c>
      <c r="B30" s="6" t="s">
        <v>21</v>
      </c>
      <c r="C30" s="7">
        <v>63200</v>
      </c>
      <c r="D30" s="7">
        <v>12410</v>
      </c>
      <c r="E30" s="7">
        <f t="shared" si="29"/>
        <v>12410</v>
      </c>
      <c r="F30" s="7">
        <f t="shared" si="30"/>
        <v>12410</v>
      </c>
      <c r="G30" s="7">
        <f t="shared" si="31"/>
        <v>12410</v>
      </c>
      <c r="H30" s="7">
        <f t="shared" si="32"/>
        <v>12410</v>
      </c>
      <c r="I30" s="7">
        <f t="shared" si="33"/>
        <v>12410</v>
      </c>
      <c r="J30" s="7">
        <f t="shared" si="34"/>
        <v>12410</v>
      </c>
      <c r="K30" s="7">
        <f t="shared" si="35"/>
        <v>12410</v>
      </c>
      <c r="L30" s="7">
        <f t="shared" si="36"/>
        <v>12410</v>
      </c>
      <c r="M30" s="7">
        <f t="shared" si="37"/>
        <v>12410</v>
      </c>
      <c r="N30" s="7">
        <f t="shared" si="38"/>
        <v>12410</v>
      </c>
      <c r="O30" s="7">
        <f t="shared" si="39"/>
        <v>12410</v>
      </c>
      <c r="P30" s="7">
        <f t="shared" si="40"/>
        <v>148920</v>
      </c>
      <c r="Q30" s="22">
        <f t="shared" si="41"/>
        <v>85720</v>
      </c>
      <c r="R30" s="25">
        <f t="shared" si="42"/>
        <v>1.3563291139240505</v>
      </c>
      <c r="S30" s="12">
        <f t="shared" si="28"/>
        <v>5266.666666666667</v>
      </c>
      <c r="T30" t="s">
        <v>51</v>
      </c>
    </row>
    <row r="31" spans="1:20" ht="16.5">
      <c r="A31" s="5">
        <v>9001</v>
      </c>
      <c r="B31" s="6" t="s">
        <v>22</v>
      </c>
      <c r="C31" s="7">
        <v>7700</v>
      </c>
      <c r="D31" s="7">
        <v>642</v>
      </c>
      <c r="E31" s="7">
        <f t="shared" si="29"/>
        <v>642</v>
      </c>
      <c r="F31" s="7">
        <f t="shared" si="30"/>
        <v>642</v>
      </c>
      <c r="G31" s="7">
        <f t="shared" si="31"/>
        <v>642</v>
      </c>
      <c r="H31" s="7">
        <f t="shared" si="32"/>
        <v>642</v>
      </c>
      <c r="I31" s="7">
        <f t="shared" si="33"/>
        <v>642</v>
      </c>
      <c r="J31" s="7">
        <f t="shared" si="34"/>
        <v>642</v>
      </c>
      <c r="K31" s="7">
        <f t="shared" si="35"/>
        <v>642</v>
      </c>
      <c r="L31" s="7">
        <f t="shared" si="36"/>
        <v>642</v>
      </c>
      <c r="M31" s="7">
        <f t="shared" si="37"/>
        <v>642</v>
      </c>
      <c r="N31" s="7">
        <f t="shared" si="38"/>
        <v>642</v>
      </c>
      <c r="O31" s="7">
        <f t="shared" si="39"/>
        <v>642</v>
      </c>
      <c r="P31" s="7">
        <f t="shared" si="40"/>
        <v>7704</v>
      </c>
      <c r="Q31" s="22">
        <f t="shared" si="41"/>
        <v>4</v>
      </c>
      <c r="R31" s="25">
        <f t="shared" si="42"/>
        <v>0.0005194805194805195</v>
      </c>
      <c r="S31" s="12">
        <f t="shared" si="28"/>
        <v>641.6666666666666</v>
      </c>
      <c r="T31" t="s">
        <v>51</v>
      </c>
    </row>
    <row r="32" spans="1:20" ht="16.5">
      <c r="A32" s="5">
        <v>9003</v>
      </c>
      <c r="B32" s="6" t="s">
        <v>23</v>
      </c>
      <c r="C32" s="7">
        <v>3165</v>
      </c>
      <c r="D32" s="7">
        <v>264</v>
      </c>
      <c r="E32" s="7">
        <f t="shared" si="29"/>
        <v>264</v>
      </c>
      <c r="F32" s="7">
        <f t="shared" si="30"/>
        <v>264</v>
      </c>
      <c r="G32" s="7">
        <f t="shared" si="31"/>
        <v>264</v>
      </c>
      <c r="H32" s="7">
        <f t="shared" si="32"/>
        <v>264</v>
      </c>
      <c r="I32" s="7">
        <f t="shared" si="33"/>
        <v>264</v>
      </c>
      <c r="J32" s="7">
        <f t="shared" si="34"/>
        <v>264</v>
      </c>
      <c r="K32" s="7">
        <f t="shared" si="35"/>
        <v>264</v>
      </c>
      <c r="L32" s="7">
        <f t="shared" si="36"/>
        <v>264</v>
      </c>
      <c r="M32" s="7">
        <f t="shared" si="37"/>
        <v>264</v>
      </c>
      <c r="N32" s="7">
        <f t="shared" si="38"/>
        <v>264</v>
      </c>
      <c r="O32" s="7">
        <f t="shared" si="39"/>
        <v>264</v>
      </c>
      <c r="P32" s="7">
        <f t="shared" si="40"/>
        <v>3168</v>
      </c>
      <c r="Q32" s="22">
        <f t="shared" si="41"/>
        <v>3</v>
      </c>
      <c r="R32" s="25">
        <f t="shared" si="42"/>
        <v>0.0009478672985781991</v>
      </c>
      <c r="S32" s="12">
        <f t="shared" si="28"/>
        <v>263.75</v>
      </c>
      <c r="T32" t="s">
        <v>51</v>
      </c>
    </row>
    <row r="33" spans="1:20" ht="16.5">
      <c r="A33" s="5">
        <v>9004</v>
      </c>
      <c r="B33" s="6" t="s">
        <v>24</v>
      </c>
      <c r="C33" s="7">
        <v>65</v>
      </c>
      <c r="D33" s="7">
        <v>5</v>
      </c>
      <c r="E33" s="7">
        <f t="shared" si="29"/>
        <v>5</v>
      </c>
      <c r="F33" s="7">
        <f t="shared" si="30"/>
        <v>5</v>
      </c>
      <c r="G33" s="7">
        <f t="shared" si="31"/>
        <v>5</v>
      </c>
      <c r="H33" s="7">
        <f t="shared" si="32"/>
        <v>5</v>
      </c>
      <c r="I33" s="7">
        <f t="shared" si="33"/>
        <v>5</v>
      </c>
      <c r="J33" s="7">
        <f t="shared" si="34"/>
        <v>5</v>
      </c>
      <c r="K33" s="7">
        <f t="shared" si="35"/>
        <v>5</v>
      </c>
      <c r="L33" s="7">
        <f t="shared" si="36"/>
        <v>5</v>
      </c>
      <c r="M33" s="7">
        <f t="shared" si="37"/>
        <v>5</v>
      </c>
      <c r="N33" s="7">
        <f t="shared" si="38"/>
        <v>5</v>
      </c>
      <c r="O33" s="7">
        <f t="shared" si="39"/>
        <v>5</v>
      </c>
      <c r="P33" s="7">
        <f t="shared" si="40"/>
        <v>60</v>
      </c>
      <c r="Q33" s="22">
        <f t="shared" si="41"/>
        <v>-5</v>
      </c>
      <c r="R33" s="25">
        <f t="shared" si="42"/>
        <v>-0.07692307692307693</v>
      </c>
      <c r="S33" s="12">
        <f t="shared" si="28"/>
        <v>5.416666666666667</v>
      </c>
      <c r="T33" t="s">
        <v>51</v>
      </c>
    </row>
    <row r="34" spans="1:20" ht="16.5">
      <c r="A34" s="5">
        <v>10000</v>
      </c>
      <c r="B34" s="6" t="s">
        <v>25</v>
      </c>
      <c r="C34" s="7">
        <v>447200</v>
      </c>
      <c r="D34" s="7">
        <v>37267</v>
      </c>
      <c r="E34" s="7">
        <f t="shared" si="29"/>
        <v>37267</v>
      </c>
      <c r="F34" s="7">
        <f t="shared" si="30"/>
        <v>37267</v>
      </c>
      <c r="G34" s="7">
        <f t="shared" si="31"/>
        <v>37267</v>
      </c>
      <c r="H34" s="7">
        <f t="shared" si="32"/>
        <v>37267</v>
      </c>
      <c r="I34" s="7">
        <f t="shared" si="33"/>
        <v>37267</v>
      </c>
      <c r="J34" s="7">
        <f t="shared" si="34"/>
        <v>37267</v>
      </c>
      <c r="K34" s="7">
        <f t="shared" si="35"/>
        <v>37267</v>
      </c>
      <c r="L34" s="7">
        <f t="shared" si="36"/>
        <v>37267</v>
      </c>
      <c r="M34" s="7">
        <f t="shared" si="37"/>
        <v>37267</v>
      </c>
      <c r="N34" s="7">
        <f t="shared" si="38"/>
        <v>37267</v>
      </c>
      <c r="O34" s="7">
        <f t="shared" si="39"/>
        <v>37267</v>
      </c>
      <c r="P34" s="7">
        <f t="shared" si="40"/>
        <v>447204</v>
      </c>
      <c r="Q34" s="22">
        <f t="shared" si="41"/>
        <v>4</v>
      </c>
      <c r="R34" s="25">
        <f t="shared" si="42"/>
        <v>8.944543828264759E-06</v>
      </c>
      <c r="S34" s="12">
        <f t="shared" si="28"/>
        <v>37266.666666666664</v>
      </c>
      <c r="T34" t="s">
        <v>51</v>
      </c>
    </row>
    <row r="35" spans="1:20" ht="16.5">
      <c r="A35" s="5">
        <v>11000</v>
      </c>
      <c r="B35" s="6" t="s">
        <v>26</v>
      </c>
      <c r="C35" s="7">
        <v>80550</v>
      </c>
      <c r="D35" s="7">
        <v>6713</v>
      </c>
      <c r="E35" s="7">
        <f t="shared" si="29"/>
        <v>6713</v>
      </c>
      <c r="F35" s="7">
        <f t="shared" si="30"/>
        <v>6713</v>
      </c>
      <c r="G35" s="7">
        <f t="shared" si="31"/>
        <v>6713</v>
      </c>
      <c r="H35" s="7">
        <f t="shared" si="32"/>
        <v>6713</v>
      </c>
      <c r="I35" s="7">
        <f t="shared" si="33"/>
        <v>6713</v>
      </c>
      <c r="J35" s="7">
        <f t="shared" si="34"/>
        <v>6713</v>
      </c>
      <c r="K35" s="7">
        <f t="shared" si="35"/>
        <v>6713</v>
      </c>
      <c r="L35" s="7">
        <f t="shared" si="36"/>
        <v>6713</v>
      </c>
      <c r="M35" s="7">
        <f t="shared" si="37"/>
        <v>6713</v>
      </c>
      <c r="N35" s="7">
        <f t="shared" si="38"/>
        <v>6713</v>
      </c>
      <c r="O35" s="7">
        <f t="shared" si="39"/>
        <v>6713</v>
      </c>
      <c r="P35" s="7">
        <f t="shared" si="40"/>
        <v>80556</v>
      </c>
      <c r="Q35" s="22">
        <f t="shared" si="41"/>
        <v>6</v>
      </c>
      <c r="R35" s="25">
        <f t="shared" si="42"/>
        <v>7.4487895716946E-05</v>
      </c>
      <c r="S35" s="12">
        <f t="shared" si="28"/>
        <v>6712.5</v>
      </c>
      <c r="T35" t="s">
        <v>51</v>
      </c>
    </row>
    <row r="36" spans="1:20" ht="16.5">
      <c r="A36" s="5">
        <v>12000</v>
      </c>
      <c r="B36" s="6" t="s">
        <v>27</v>
      </c>
      <c r="C36" s="7">
        <v>334</v>
      </c>
      <c r="D36" s="7">
        <v>28</v>
      </c>
      <c r="E36" s="7">
        <f t="shared" si="29"/>
        <v>28</v>
      </c>
      <c r="F36" s="7">
        <f t="shared" si="30"/>
        <v>28</v>
      </c>
      <c r="G36" s="7">
        <f t="shared" si="31"/>
        <v>28</v>
      </c>
      <c r="H36" s="7">
        <f t="shared" si="32"/>
        <v>28</v>
      </c>
      <c r="I36" s="7">
        <f t="shared" si="33"/>
        <v>28</v>
      </c>
      <c r="J36" s="7">
        <f t="shared" si="34"/>
        <v>28</v>
      </c>
      <c r="K36" s="7">
        <f t="shared" si="35"/>
        <v>28</v>
      </c>
      <c r="L36" s="7">
        <f t="shared" si="36"/>
        <v>28</v>
      </c>
      <c r="M36" s="7">
        <f t="shared" si="37"/>
        <v>28</v>
      </c>
      <c r="N36" s="7">
        <f t="shared" si="38"/>
        <v>28</v>
      </c>
      <c r="O36" s="7">
        <f t="shared" si="39"/>
        <v>28</v>
      </c>
      <c r="P36" s="7">
        <f t="shared" si="40"/>
        <v>336</v>
      </c>
      <c r="Q36" s="22">
        <f t="shared" si="41"/>
        <v>2</v>
      </c>
      <c r="R36" s="25">
        <f t="shared" si="42"/>
        <v>0.005988023952095809</v>
      </c>
      <c r="S36" s="12">
        <f t="shared" si="28"/>
        <v>27.833333333333332</v>
      </c>
      <c r="T36" t="s">
        <v>51</v>
      </c>
    </row>
    <row r="37" spans="1:20" ht="16.5">
      <c r="A37" s="5">
        <v>12001</v>
      </c>
      <c r="B37" s="6" t="s">
        <v>28</v>
      </c>
      <c r="C37" s="7">
        <v>138</v>
      </c>
      <c r="D37" s="7">
        <v>12</v>
      </c>
      <c r="E37" s="7">
        <f t="shared" si="29"/>
        <v>12</v>
      </c>
      <c r="F37" s="7">
        <f t="shared" si="30"/>
        <v>12</v>
      </c>
      <c r="G37" s="7">
        <f t="shared" si="31"/>
        <v>12</v>
      </c>
      <c r="H37" s="7">
        <f t="shared" si="32"/>
        <v>12</v>
      </c>
      <c r="I37" s="7">
        <f t="shared" si="33"/>
        <v>12</v>
      </c>
      <c r="J37" s="7">
        <f t="shared" si="34"/>
        <v>12</v>
      </c>
      <c r="K37" s="7">
        <f t="shared" si="35"/>
        <v>12</v>
      </c>
      <c r="L37" s="7">
        <f t="shared" si="36"/>
        <v>12</v>
      </c>
      <c r="M37" s="7">
        <f t="shared" si="37"/>
        <v>12</v>
      </c>
      <c r="N37" s="7">
        <f t="shared" si="38"/>
        <v>12</v>
      </c>
      <c r="O37" s="7">
        <f t="shared" si="39"/>
        <v>12</v>
      </c>
      <c r="P37" s="7">
        <f t="shared" si="40"/>
        <v>144</v>
      </c>
      <c r="Q37" s="22">
        <f t="shared" si="41"/>
        <v>6</v>
      </c>
      <c r="R37" s="25">
        <f t="shared" si="42"/>
        <v>0.043478260869565216</v>
      </c>
      <c r="S37" s="12">
        <f t="shared" si="28"/>
        <v>11.5</v>
      </c>
      <c r="T37" t="s">
        <v>51</v>
      </c>
    </row>
    <row r="38" spans="1:20" ht="16.5">
      <c r="A38" s="5">
        <v>13000</v>
      </c>
      <c r="B38" s="6" t="s">
        <v>29</v>
      </c>
      <c r="C38" s="7">
        <v>3150</v>
      </c>
      <c r="D38" s="7">
        <v>263</v>
      </c>
      <c r="E38" s="7">
        <f t="shared" si="29"/>
        <v>263</v>
      </c>
      <c r="F38" s="7">
        <f t="shared" si="30"/>
        <v>263</v>
      </c>
      <c r="G38" s="7">
        <f t="shared" si="31"/>
        <v>263</v>
      </c>
      <c r="H38" s="7">
        <f t="shared" si="32"/>
        <v>263</v>
      </c>
      <c r="I38" s="7">
        <f t="shared" si="33"/>
        <v>263</v>
      </c>
      <c r="J38" s="7">
        <f t="shared" si="34"/>
        <v>263</v>
      </c>
      <c r="K38" s="7">
        <f t="shared" si="35"/>
        <v>263</v>
      </c>
      <c r="L38" s="7">
        <f t="shared" si="36"/>
        <v>263</v>
      </c>
      <c r="M38" s="7">
        <f t="shared" si="37"/>
        <v>263</v>
      </c>
      <c r="N38" s="7">
        <f t="shared" si="38"/>
        <v>263</v>
      </c>
      <c r="O38" s="7">
        <f t="shared" si="39"/>
        <v>263</v>
      </c>
      <c r="P38" s="7">
        <f t="shared" si="40"/>
        <v>3156</v>
      </c>
      <c r="Q38" s="22">
        <f t="shared" si="41"/>
        <v>6</v>
      </c>
      <c r="R38" s="25">
        <f t="shared" si="42"/>
        <v>0.0019047619047619048</v>
      </c>
      <c r="S38" s="12">
        <f t="shared" si="28"/>
        <v>262.5</v>
      </c>
      <c r="T38" t="s">
        <v>51</v>
      </c>
    </row>
    <row r="39" spans="1:20" ht="16.5">
      <c r="A39" s="5">
        <v>14000</v>
      </c>
      <c r="B39" s="6" t="s">
        <v>30</v>
      </c>
      <c r="C39" s="7">
        <v>6180</v>
      </c>
      <c r="D39" s="7">
        <v>515</v>
      </c>
      <c r="E39" s="7">
        <f t="shared" si="29"/>
        <v>515</v>
      </c>
      <c r="F39" s="7">
        <f t="shared" si="30"/>
        <v>515</v>
      </c>
      <c r="G39" s="7">
        <f t="shared" si="31"/>
        <v>515</v>
      </c>
      <c r="H39" s="7">
        <f t="shared" si="32"/>
        <v>515</v>
      </c>
      <c r="I39" s="7">
        <f t="shared" si="33"/>
        <v>515</v>
      </c>
      <c r="J39" s="7">
        <f t="shared" si="34"/>
        <v>515</v>
      </c>
      <c r="K39" s="7">
        <f t="shared" si="35"/>
        <v>515</v>
      </c>
      <c r="L39" s="7">
        <f t="shared" si="36"/>
        <v>515</v>
      </c>
      <c r="M39" s="7">
        <f t="shared" si="37"/>
        <v>515</v>
      </c>
      <c r="N39" s="7">
        <f t="shared" si="38"/>
        <v>515</v>
      </c>
      <c r="O39" s="7">
        <f t="shared" si="39"/>
        <v>515</v>
      </c>
      <c r="P39" s="7">
        <f t="shared" si="40"/>
        <v>6180</v>
      </c>
      <c r="Q39" s="22">
        <f t="shared" si="41"/>
        <v>0</v>
      </c>
      <c r="R39" s="25">
        <f t="shared" si="42"/>
        <v>0</v>
      </c>
      <c r="S39" s="12">
        <f t="shared" si="28"/>
        <v>515</v>
      </c>
      <c r="T39" t="s">
        <v>51</v>
      </c>
    </row>
    <row r="40" spans="1:20" ht="16.5">
      <c r="A40" s="5">
        <v>14001</v>
      </c>
      <c r="B40" s="6" t="s">
        <v>31</v>
      </c>
      <c r="C40" s="7">
        <v>3850</v>
      </c>
      <c r="D40" s="7">
        <v>321</v>
      </c>
      <c r="E40" s="7">
        <f t="shared" si="29"/>
        <v>321</v>
      </c>
      <c r="F40" s="7">
        <f t="shared" si="30"/>
        <v>321</v>
      </c>
      <c r="G40" s="7">
        <f t="shared" si="31"/>
        <v>321</v>
      </c>
      <c r="H40" s="7">
        <f t="shared" si="32"/>
        <v>321</v>
      </c>
      <c r="I40" s="7">
        <f t="shared" si="33"/>
        <v>321</v>
      </c>
      <c r="J40" s="7">
        <f t="shared" si="34"/>
        <v>321</v>
      </c>
      <c r="K40" s="7">
        <f t="shared" si="35"/>
        <v>321</v>
      </c>
      <c r="L40" s="7">
        <f t="shared" si="36"/>
        <v>321</v>
      </c>
      <c r="M40" s="7">
        <f t="shared" si="37"/>
        <v>321</v>
      </c>
      <c r="N40" s="7">
        <f t="shared" si="38"/>
        <v>321</v>
      </c>
      <c r="O40" s="7">
        <f t="shared" si="39"/>
        <v>321</v>
      </c>
      <c r="P40" s="7">
        <f t="shared" si="40"/>
        <v>3852</v>
      </c>
      <c r="Q40" s="22">
        <f t="shared" si="41"/>
        <v>2</v>
      </c>
      <c r="R40" s="25">
        <f t="shared" si="42"/>
        <v>0.0005194805194805195</v>
      </c>
      <c r="S40" s="12">
        <f t="shared" si="28"/>
        <v>320.8333333333333</v>
      </c>
      <c r="T40" t="s">
        <v>51</v>
      </c>
    </row>
    <row r="41" spans="1:20" ht="16.5">
      <c r="A41" s="5">
        <v>15000</v>
      </c>
      <c r="B41" s="6" t="s">
        <v>32</v>
      </c>
      <c r="C41" s="7">
        <v>20950</v>
      </c>
      <c r="D41" s="7">
        <v>14123</v>
      </c>
      <c r="E41" s="7">
        <f t="shared" si="29"/>
        <v>14123</v>
      </c>
      <c r="F41" s="7">
        <f t="shared" si="30"/>
        <v>14123</v>
      </c>
      <c r="G41" s="7">
        <f t="shared" si="31"/>
        <v>14123</v>
      </c>
      <c r="H41" s="7">
        <f t="shared" si="32"/>
        <v>14123</v>
      </c>
      <c r="I41" s="7">
        <f t="shared" si="33"/>
        <v>14123</v>
      </c>
      <c r="J41" s="7">
        <f t="shared" si="34"/>
        <v>14123</v>
      </c>
      <c r="K41" s="7">
        <f t="shared" si="35"/>
        <v>14123</v>
      </c>
      <c r="L41" s="7">
        <f t="shared" si="36"/>
        <v>14123</v>
      </c>
      <c r="M41" s="7">
        <f t="shared" si="37"/>
        <v>14123</v>
      </c>
      <c r="N41" s="7">
        <f t="shared" si="38"/>
        <v>14123</v>
      </c>
      <c r="O41" s="7">
        <f t="shared" si="39"/>
        <v>14123</v>
      </c>
      <c r="P41" s="7">
        <f t="shared" si="40"/>
        <v>169476</v>
      </c>
      <c r="Q41" s="22">
        <f t="shared" si="41"/>
        <v>148526</v>
      </c>
      <c r="R41" s="25">
        <f t="shared" si="42"/>
        <v>7.089546539379475</v>
      </c>
      <c r="S41" s="12">
        <f t="shared" si="28"/>
        <v>1745.8333333333333</v>
      </c>
      <c r="T41" t="s">
        <v>51</v>
      </c>
    </row>
    <row r="42" spans="1:20" ht="16.5">
      <c r="A42" s="5">
        <v>16000</v>
      </c>
      <c r="B42" s="6" t="s">
        <v>33</v>
      </c>
      <c r="C42" s="7">
        <v>44000</v>
      </c>
      <c r="D42" s="7">
        <v>3667</v>
      </c>
      <c r="E42" s="7">
        <f t="shared" si="29"/>
        <v>3667</v>
      </c>
      <c r="F42" s="7">
        <f t="shared" si="30"/>
        <v>3667</v>
      </c>
      <c r="G42" s="7">
        <f t="shared" si="31"/>
        <v>3667</v>
      </c>
      <c r="H42" s="7">
        <f t="shared" si="32"/>
        <v>3667</v>
      </c>
      <c r="I42" s="7">
        <f t="shared" si="33"/>
        <v>3667</v>
      </c>
      <c r="J42" s="7">
        <f t="shared" si="34"/>
        <v>3667</v>
      </c>
      <c r="K42" s="7">
        <f t="shared" si="35"/>
        <v>3667</v>
      </c>
      <c r="L42" s="7">
        <f t="shared" si="36"/>
        <v>3667</v>
      </c>
      <c r="M42" s="7">
        <f t="shared" si="37"/>
        <v>3667</v>
      </c>
      <c r="N42" s="7">
        <f t="shared" si="38"/>
        <v>3667</v>
      </c>
      <c r="O42" s="7">
        <f t="shared" si="39"/>
        <v>3667</v>
      </c>
      <c r="P42" s="7">
        <f t="shared" si="40"/>
        <v>44004</v>
      </c>
      <c r="Q42" s="22">
        <f t="shared" si="41"/>
        <v>4</v>
      </c>
      <c r="R42" s="25">
        <f t="shared" si="42"/>
        <v>9.09090909090909E-05</v>
      </c>
      <c r="S42" s="12">
        <f t="shared" si="28"/>
        <v>3666.6666666666665</v>
      </c>
      <c r="T42" t="s">
        <v>51</v>
      </c>
    </row>
    <row r="43" spans="1:20" ht="16.5">
      <c r="A43" s="5"/>
      <c r="B43" s="6"/>
      <c r="C43" s="9" t="s">
        <v>34</v>
      </c>
      <c r="D43" s="9" t="s">
        <v>34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34</v>
      </c>
      <c r="O43" s="9" t="s">
        <v>34</v>
      </c>
      <c r="P43" s="9" t="s">
        <v>34</v>
      </c>
      <c r="Q43" s="9" t="s">
        <v>34</v>
      </c>
      <c r="R43" s="9" t="s">
        <v>34</v>
      </c>
      <c r="S43" s="9" t="s">
        <v>34</v>
      </c>
      <c r="T43" t="s">
        <v>51</v>
      </c>
    </row>
    <row r="44" spans="1:20" ht="16.5">
      <c r="A44" s="5"/>
      <c r="B44" s="6" t="s">
        <v>65</v>
      </c>
      <c r="C44" s="28">
        <f>SUM(C16:C43)</f>
        <v>850769</v>
      </c>
      <c r="D44" s="28">
        <f>SUM(D16:D43)</f>
        <v>103079</v>
      </c>
      <c r="E44" s="28">
        <f>SUM(E16:E43)</f>
        <v>103079</v>
      </c>
      <c r="F44" s="28">
        <f>SUM(F16:F43)</f>
        <v>103079</v>
      </c>
      <c r="G44" s="28">
        <f>SUM(G16:G43)</f>
        <v>103079</v>
      </c>
      <c r="H44" s="28">
        <f>SUM(H16:H43)</f>
        <v>103079</v>
      </c>
      <c r="I44" s="28">
        <f>SUM(I16:I43)</f>
        <v>103079</v>
      </c>
      <c r="J44" s="28">
        <f>SUM(J16:J43)</f>
        <v>103079</v>
      </c>
      <c r="K44" s="28">
        <f>SUM(K16:K43)</f>
        <v>103079</v>
      </c>
      <c r="L44" s="28">
        <f>SUM(L16:L43)</f>
        <v>103079</v>
      </c>
      <c r="M44" s="28">
        <f>SUM(M16:M43)</f>
        <v>103079</v>
      </c>
      <c r="N44" s="28">
        <f>SUM(N16:N43)</f>
        <v>103079</v>
      </c>
      <c r="O44" s="28">
        <f>SUM(O16:O43)</f>
        <v>103079</v>
      </c>
      <c r="P44" s="28">
        <f>SUM(P16:P43)</f>
        <v>1039839</v>
      </c>
      <c r="Q44" s="29">
        <f>P44-C44</f>
        <v>189070</v>
      </c>
      <c r="R44" s="25">
        <f>(Q44*1)/C44</f>
        <v>0.22223423749572446</v>
      </c>
      <c r="S44" s="10">
        <f>SUM(S16:S43)</f>
        <v>70897.41666666667</v>
      </c>
      <c r="T44" t="s">
        <v>51</v>
      </c>
    </row>
    <row r="45" spans="1:20" ht="16.5">
      <c r="A45" s="5"/>
      <c r="B45" s="6"/>
      <c r="C45" s="7"/>
      <c r="D45" s="7"/>
      <c r="E45" s="7"/>
      <c r="F45" s="7"/>
      <c r="G45" s="7"/>
      <c r="H45" s="7"/>
      <c r="I45" s="6"/>
      <c r="J45" s="6"/>
      <c r="K45" s="6"/>
      <c r="P45" s="30"/>
      <c r="T45" t="s">
        <v>51</v>
      </c>
    </row>
    <row r="46" spans="1:20" ht="16.5">
      <c r="A46" s="5"/>
      <c r="B46" s="20" t="s">
        <v>66</v>
      </c>
      <c r="C46" s="11"/>
      <c r="D46" s="28">
        <f>D5+D12-D44</f>
        <v>42254</v>
      </c>
      <c r="E46" s="28">
        <f>E5+E12-E44</f>
        <v>9508</v>
      </c>
      <c r="F46" s="28">
        <f>F5+F12-F44</f>
        <v>-23238</v>
      </c>
      <c r="G46" s="28">
        <f>G5+G12-G44</f>
        <v>-40984</v>
      </c>
      <c r="H46" s="28">
        <f>H5+H12-H44</f>
        <v>-73730</v>
      </c>
      <c r="I46" s="28">
        <f>I5+I12-I44</f>
        <v>-106476</v>
      </c>
      <c r="J46" s="28">
        <f>J5+J12-J44</f>
        <v>-139222</v>
      </c>
      <c r="K46" s="28">
        <f>K5+K12-K44</f>
        <v>-171968</v>
      </c>
      <c r="L46" s="28">
        <f>L5+L12-L44</f>
        <v>-204714</v>
      </c>
      <c r="M46" s="28">
        <f>M5+M12-M44</f>
        <v>-237460</v>
      </c>
      <c r="N46" s="28">
        <f>N5+N12-N44</f>
        <v>-317206</v>
      </c>
      <c r="O46" s="28">
        <f>O5+O12-O44</f>
        <v>-402785</v>
      </c>
      <c r="T46" t="s">
        <v>51</v>
      </c>
    </row>
    <row r="47" spans="1:20" ht="16.5">
      <c r="A47" s="5"/>
      <c r="B47" s="6"/>
      <c r="C47" s="11"/>
      <c r="D47" s="11"/>
      <c r="E47" s="6"/>
      <c r="F47" s="6"/>
      <c r="G47" s="6"/>
      <c r="H47" s="6"/>
      <c r="I47" s="6"/>
      <c r="J47" s="6"/>
      <c r="K47" s="6"/>
      <c r="Q47" s="31" t="s">
        <v>67</v>
      </c>
      <c r="T47" t="s">
        <v>51</v>
      </c>
    </row>
    <row r="48" spans="1:20" ht="16.5">
      <c r="A48" s="5"/>
      <c r="B48" s="6"/>
      <c r="C48" s="11"/>
      <c r="D48" s="11"/>
      <c r="E48" s="6"/>
      <c r="F48" s="6"/>
      <c r="G48" s="6"/>
      <c r="H48" s="6"/>
      <c r="I48" s="6"/>
      <c r="J48" s="6"/>
      <c r="K48" s="6"/>
      <c r="N48" s="20" t="s">
        <v>68</v>
      </c>
      <c r="P48" s="28">
        <f>P12-P44</f>
        <v>-280676</v>
      </c>
      <c r="Q48" s="32" t="s">
        <v>54</v>
      </c>
      <c r="T48" t="s">
        <v>51</v>
      </c>
    </row>
    <row r="49" spans="1:11" ht="15">
      <c r="A49" s="5"/>
      <c r="B49" s="6"/>
      <c r="C49" s="11"/>
      <c r="D49" s="11"/>
      <c r="E49" s="6"/>
      <c r="F49" s="6"/>
      <c r="G49" s="6"/>
      <c r="H49" s="6"/>
      <c r="I49" s="6"/>
      <c r="J49" s="6"/>
      <c r="K49" s="6"/>
    </row>
    <row r="50" spans="1:11" ht="15">
      <c r="A50" s="5"/>
      <c r="B50" s="6"/>
      <c r="C50" s="11"/>
      <c r="D50" s="11"/>
      <c r="E50" s="6"/>
      <c r="F50" s="6"/>
      <c r="G50" s="6"/>
      <c r="H50" s="6"/>
      <c r="I50" s="6"/>
      <c r="J50" s="6"/>
      <c r="K50" s="6"/>
    </row>
    <row r="51" spans="1:11" ht="15">
      <c r="A51" s="5"/>
      <c r="B51" s="6"/>
      <c r="C51" s="11"/>
      <c r="D51" s="11"/>
      <c r="E51" s="6"/>
      <c r="F51" s="6"/>
      <c r="G51" s="6"/>
      <c r="H51" s="6"/>
      <c r="I51" s="6"/>
      <c r="J51" s="6"/>
      <c r="K51" s="6"/>
    </row>
    <row r="52" spans="1:11" ht="15">
      <c r="A52" s="5"/>
      <c r="B52" s="6"/>
      <c r="C52" s="11"/>
      <c r="D52" s="11"/>
      <c r="E52" s="6"/>
      <c r="F52" s="6"/>
      <c r="G52" s="6"/>
      <c r="H52" s="6"/>
      <c r="I52" s="6"/>
      <c r="J52" s="6"/>
      <c r="K52" s="6"/>
    </row>
    <row r="53" spans="1:11" ht="15">
      <c r="A53" s="5"/>
      <c r="B53" s="6"/>
      <c r="C53" s="11"/>
      <c r="D53" s="11"/>
      <c r="E53" s="6"/>
      <c r="F53" s="6"/>
      <c r="G53" s="6"/>
      <c r="H53" s="6"/>
      <c r="I53" s="6"/>
      <c r="J53" s="6"/>
      <c r="K53" s="6"/>
    </row>
    <row r="54" spans="1:11" ht="15">
      <c r="A54" s="5"/>
      <c r="B54" s="6"/>
      <c r="C54" s="11"/>
      <c r="D54" s="11"/>
      <c r="E54" s="6"/>
      <c r="F54" s="6"/>
      <c r="G54" s="6"/>
      <c r="H54" s="6"/>
      <c r="I54" s="6"/>
      <c r="J54" s="6"/>
      <c r="K54" s="6"/>
    </row>
    <row r="55" spans="1:11" ht="15">
      <c r="A55" s="5"/>
      <c r="B55" s="6"/>
      <c r="C55" s="11"/>
      <c r="D55" s="11"/>
      <c r="E55" s="6"/>
      <c r="F55" s="6"/>
      <c r="G55" s="6"/>
      <c r="H55" s="6"/>
      <c r="I55" s="6"/>
      <c r="J55" s="6"/>
      <c r="K55" s="6"/>
    </row>
    <row r="56" spans="1:11" ht="15">
      <c r="A56" s="5"/>
      <c r="B56" s="6"/>
      <c r="C56" s="11"/>
      <c r="D56" s="11"/>
      <c r="E56" s="6"/>
      <c r="F56" s="6"/>
      <c r="G56" s="6"/>
      <c r="H56" s="6"/>
      <c r="I56" s="6"/>
      <c r="J56" s="6"/>
      <c r="K56" s="6"/>
    </row>
    <row r="57" spans="1:11" ht="15">
      <c r="A57" s="5"/>
      <c r="B57" s="6"/>
      <c r="C57" s="11"/>
      <c r="D57" s="11"/>
      <c r="E57" s="6"/>
      <c r="F57" s="6"/>
      <c r="G57" s="6"/>
      <c r="H57" s="6"/>
      <c r="I57" s="6"/>
      <c r="J57" s="6"/>
      <c r="K57" s="6"/>
    </row>
    <row r="58" spans="1:11" ht="15">
      <c r="A58" s="5"/>
      <c r="B58" s="6"/>
      <c r="C58" s="11"/>
      <c r="D58" s="11"/>
      <c r="E58" s="6"/>
      <c r="F58" s="6"/>
      <c r="G58" s="6"/>
      <c r="H58" s="6"/>
      <c r="I58" s="6"/>
      <c r="J58" s="6"/>
      <c r="K58" s="6"/>
    </row>
    <row r="59" spans="1:11" ht="15">
      <c r="A59" s="5"/>
      <c r="B59" s="6"/>
      <c r="C59" s="11"/>
      <c r="D59" s="11"/>
      <c r="E59" s="6"/>
      <c r="F59" s="6"/>
      <c r="G59" s="6"/>
      <c r="H59" s="6"/>
      <c r="I59" s="6"/>
      <c r="J59" s="6"/>
      <c r="K59" s="6"/>
    </row>
    <row r="60" spans="1:11" ht="15">
      <c r="A60" s="5"/>
      <c r="B60" s="6"/>
      <c r="C60" s="11"/>
      <c r="D60" s="11"/>
      <c r="E60" s="6"/>
      <c r="F60" s="6"/>
      <c r="G60" s="6"/>
      <c r="H60" s="6"/>
      <c r="I60" s="6"/>
      <c r="J60" s="6"/>
      <c r="K60" s="6"/>
    </row>
    <row r="61" spans="1:11" ht="15">
      <c r="A61" s="5"/>
      <c r="B61" s="6"/>
      <c r="C61" s="11"/>
      <c r="D61" s="11"/>
      <c r="E61" s="6"/>
      <c r="F61" s="6"/>
      <c r="G61" s="6"/>
      <c r="H61" s="6"/>
      <c r="I61" s="6"/>
      <c r="J61" s="6"/>
      <c r="K61" s="6"/>
    </row>
    <row r="62" spans="1:11" ht="15">
      <c r="A62" s="5"/>
      <c r="B62" s="6"/>
      <c r="C62" s="11"/>
      <c r="D62" s="11"/>
      <c r="E62" s="6"/>
      <c r="F62" s="6"/>
      <c r="G62" s="6"/>
      <c r="H62" s="6"/>
      <c r="I62" s="6"/>
      <c r="J62" s="6"/>
      <c r="K62" s="6"/>
    </row>
    <row r="63" spans="1:11" ht="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sheetProtection selectLockedCells="1" selectUnlockedCells="1"/>
  <printOptions/>
  <pageMargins left="0.30972222222222223" right="0.7875" top="1.0527777777777778" bottom="1.0527777777777778" header="0.7875" footer="0.7875"/>
  <pageSetup horizontalDpi="300" verticalDpi="300" orientation="landscape" scale="5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68"/>
  <sheetViews>
    <sheetView tabSelected="1" zoomScale="107" zoomScaleNormal="107" workbookViewId="0" topLeftCell="B13">
      <selection activeCell="R1" sqref="R1"/>
    </sheetView>
  </sheetViews>
  <sheetFormatPr defaultColWidth="9.140625" defaultRowHeight="12.75"/>
  <cols>
    <col min="1" max="1" width="9.57421875" style="1" customWidth="1"/>
    <col min="2" max="2" width="25.140625" style="0" customWidth="1"/>
    <col min="3" max="3" width="13.8515625" style="0" customWidth="1"/>
    <col min="4" max="4" width="13.421875" style="0" customWidth="1"/>
    <col min="5" max="5" width="11.8515625" style="0" customWidth="1"/>
    <col min="6" max="14" width="11.00390625" style="0" customWidth="1"/>
    <col min="15" max="15" width="13.00390625" style="0" customWidth="1"/>
    <col min="16" max="16" width="13.28125" style="0" customWidth="1"/>
    <col min="17" max="17" width="11.421875" style="0" customWidth="1"/>
    <col min="18" max="18" width="12.421875" style="0" customWidth="1"/>
    <col min="19" max="19" width="1.28515625" style="12" hidden="1" customWidth="1"/>
    <col min="20" max="16384" width="11.421875" style="0" customWidth="1"/>
  </cols>
  <sheetData>
    <row r="1" spans="2:19" ht="16.5">
      <c r="B1" s="33" t="s">
        <v>69</v>
      </c>
      <c r="C1" s="2"/>
      <c r="D1" s="34">
        <v>0</v>
      </c>
      <c r="E1" s="35">
        <f>R1</f>
        <v>1.016</v>
      </c>
      <c r="F1" s="36">
        <f>E1*$R1</f>
        <v>1.032256</v>
      </c>
      <c r="G1" s="36">
        <f>F1*$R1</f>
        <v>1.048772096</v>
      </c>
      <c r="H1" s="36">
        <f>G1*$R1</f>
        <v>1.065552449536</v>
      </c>
      <c r="I1" s="36">
        <f>H1*$R1</f>
        <v>1.082601288728576</v>
      </c>
      <c r="J1" s="36">
        <f>I1*$R1</f>
        <v>1.0999229093482332</v>
      </c>
      <c r="K1" s="36">
        <f>J1*$R1</f>
        <v>1.117521675897805</v>
      </c>
      <c r="L1" s="36">
        <f>K1*$R1</f>
        <v>1.13540202271217</v>
      </c>
      <c r="M1" s="36">
        <f>L1*$R1</f>
        <v>1.1535684550755647</v>
      </c>
      <c r="N1" s="36">
        <f>M1*$R1</f>
        <v>1.1720255503567738</v>
      </c>
      <c r="O1" s="36">
        <f>N1*$R1</f>
        <v>1.1907779591624823</v>
      </c>
      <c r="P1" s="2"/>
      <c r="Q1" s="2"/>
      <c r="R1" s="37">
        <v>1.016</v>
      </c>
      <c r="S1" s="15"/>
    </row>
    <row r="2" spans="3:20" ht="16.5">
      <c r="C2" s="2" t="s">
        <v>36</v>
      </c>
      <c r="D2" s="3" t="s">
        <v>37</v>
      </c>
      <c r="E2" s="13" t="s">
        <v>38</v>
      </c>
      <c r="F2" s="13" t="s">
        <v>39</v>
      </c>
      <c r="G2" s="3" t="s">
        <v>40</v>
      </c>
      <c r="H2" s="13" t="s">
        <v>41</v>
      </c>
      <c r="I2" s="13" t="s">
        <v>42</v>
      </c>
      <c r="J2" s="3" t="s">
        <v>43</v>
      </c>
      <c r="K2" s="13" t="s">
        <v>44</v>
      </c>
      <c r="L2" s="13" t="s">
        <v>45</v>
      </c>
      <c r="M2" s="3" t="s">
        <v>46</v>
      </c>
      <c r="N2" s="14" t="s">
        <v>47</v>
      </c>
      <c r="O2" s="14" t="s">
        <v>48</v>
      </c>
      <c r="P2" s="2" t="s">
        <v>36</v>
      </c>
      <c r="Q2" s="2" t="s">
        <v>49</v>
      </c>
      <c r="S2" s="15" t="s">
        <v>50</v>
      </c>
      <c r="T2" t="s">
        <v>51</v>
      </c>
    </row>
    <row r="3" spans="1:20" ht="16.5">
      <c r="A3" s="3" t="s">
        <v>2</v>
      </c>
      <c r="B3" s="4" t="s">
        <v>3</v>
      </c>
      <c r="C3" s="3" t="s">
        <v>5</v>
      </c>
      <c r="D3" s="16" t="s">
        <v>4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 t="s">
        <v>52</v>
      </c>
      <c r="K3" s="17" t="s">
        <v>52</v>
      </c>
      <c r="L3" s="17" t="s">
        <v>52</v>
      </c>
      <c r="M3" s="17" t="s">
        <v>52</v>
      </c>
      <c r="N3" s="17" t="s">
        <v>52</v>
      </c>
      <c r="O3" s="17" t="s">
        <v>52</v>
      </c>
      <c r="P3" s="3" t="s">
        <v>53</v>
      </c>
      <c r="Q3" s="18" t="s">
        <v>54</v>
      </c>
      <c r="S3" s="19" t="s">
        <v>7</v>
      </c>
      <c r="T3" t="s">
        <v>51</v>
      </c>
    </row>
    <row r="4" spans="17:20" ht="16.5">
      <c r="Q4" s="6"/>
      <c r="T4" t="s">
        <v>51</v>
      </c>
    </row>
    <row r="5" spans="2:20" ht="16.5">
      <c r="B5" s="20" t="s">
        <v>55</v>
      </c>
      <c r="C5" s="21"/>
      <c r="D5" s="21">
        <v>75000</v>
      </c>
      <c r="E5" s="21">
        <f>D46</f>
        <v>42254</v>
      </c>
      <c r="F5" s="21">
        <f>E46</f>
        <v>7858.73599999999</v>
      </c>
      <c r="G5" s="21">
        <f>F46</f>
        <v>-28212.180224000025</v>
      </c>
      <c r="H5" s="21">
        <f>G46</f>
        <v>-50985.55910758402</v>
      </c>
      <c r="I5" s="21">
        <f>H46</f>
        <v>-90488.6400533054</v>
      </c>
      <c r="J5" s="21">
        <f>I46</f>
        <v>-131749.0982941583</v>
      </c>
      <c r="K5" s="21">
        <f>J46</f>
        <v>-174795.05186686481</v>
      </c>
      <c r="L5" s="21">
        <f>K46</f>
        <v>-219655.06869673467</v>
      </c>
      <c r="M5" s="21">
        <f>L46</f>
        <v>-266358.17379588244</v>
      </c>
      <c r="N5" s="21">
        <f>M46</f>
        <v>-314933.8565766166</v>
      </c>
      <c r="O5" s="21">
        <f>N46</f>
        <v>-412412.07828184246</v>
      </c>
      <c r="P5" s="22"/>
      <c r="Q5" s="23" t="s">
        <v>56</v>
      </c>
      <c r="R5" s="24" t="s">
        <v>57</v>
      </c>
      <c r="T5" t="s">
        <v>51</v>
      </c>
    </row>
    <row r="6" spans="16:20" ht="16.5">
      <c r="P6" s="7"/>
      <c r="T6" t="s">
        <v>51</v>
      </c>
    </row>
    <row r="7" spans="1:20" ht="16.5">
      <c r="A7" s="5"/>
      <c r="B7" s="6" t="s">
        <v>58</v>
      </c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7"/>
      <c r="Q7" s="6"/>
      <c r="T7" t="s">
        <v>51</v>
      </c>
    </row>
    <row r="8" spans="1:20" ht="16.5">
      <c r="A8" s="5"/>
      <c r="B8" s="6" t="s">
        <v>59</v>
      </c>
      <c r="C8" s="22">
        <v>600000</v>
      </c>
      <c r="D8" s="22">
        <f>'22 - 23'!D8</f>
        <v>47000</v>
      </c>
      <c r="E8" s="22">
        <f>('22 - 23'!E8)</f>
        <v>47000</v>
      </c>
      <c r="F8" s="22">
        <f>('22 - 23'!F8)</f>
        <v>47000</v>
      </c>
      <c r="G8" s="22">
        <f>('22 - 23'!G8)</f>
        <v>47000</v>
      </c>
      <c r="H8" s="22">
        <f>('22 - 23'!H8)</f>
        <v>47000</v>
      </c>
      <c r="I8" s="22">
        <f>('22 - 23'!I8)</f>
        <v>47000</v>
      </c>
      <c r="J8" s="22">
        <f>('22 - 23'!J8)</f>
        <v>47000</v>
      </c>
      <c r="K8" s="22">
        <f>('22 - 23'!K8)</f>
        <v>47000</v>
      </c>
      <c r="L8" s="22">
        <f>('22 - 23'!L8)</f>
        <v>47000</v>
      </c>
      <c r="M8" s="22">
        <f>('22 - 23'!M8)</f>
        <v>47000</v>
      </c>
      <c r="N8" s="22">
        <f>('22 - 23'!N8)</f>
        <v>0</v>
      </c>
      <c r="O8" s="22">
        <f>('22 - 23'!O8)</f>
        <v>0</v>
      </c>
      <c r="P8" s="22">
        <f aca="true" t="shared" si="0" ref="P8:P12">SUM(D8:O8)</f>
        <v>470000</v>
      </c>
      <c r="Q8" s="22">
        <f aca="true" t="shared" si="1" ref="Q8:Q12">P8-C8</f>
        <v>-130000</v>
      </c>
      <c r="R8" s="25">
        <f aca="true" t="shared" si="2" ref="R8:R12">(Q8*1)/C8</f>
        <v>-0.21666666666666667</v>
      </c>
      <c r="S8" s="12">
        <f aca="true" t="shared" si="3" ref="S8:S12">C8/12</f>
        <v>50000</v>
      </c>
      <c r="T8" t="s">
        <v>51</v>
      </c>
    </row>
    <row r="9" spans="1:20" ht="16.5">
      <c r="A9" s="5"/>
      <c r="B9" s="6" t="s">
        <v>60</v>
      </c>
      <c r="C9" s="7">
        <v>15000</v>
      </c>
      <c r="D9" s="7">
        <f>'22 - 23'!D9</f>
        <v>0</v>
      </c>
      <c r="E9" s="7">
        <f>('22 - 23'!E9)</f>
        <v>0</v>
      </c>
      <c r="F9" s="7">
        <f>('22 - 23'!F9)</f>
        <v>0</v>
      </c>
      <c r="G9" s="7">
        <f>('22 - 23'!G9)</f>
        <v>15000</v>
      </c>
      <c r="H9" s="7">
        <f>('22 - 23'!H9)</f>
        <v>0</v>
      </c>
      <c r="I9" s="7">
        <f>('22 - 23'!I9)</f>
        <v>0</v>
      </c>
      <c r="J9" s="7">
        <f>('22 - 23'!J9)</f>
        <v>0</v>
      </c>
      <c r="K9" s="7">
        <f>('22 - 23'!K9)</f>
        <v>0</v>
      </c>
      <c r="L9" s="7">
        <f>('22 - 23'!L9)</f>
        <v>0</v>
      </c>
      <c r="M9" s="7">
        <f>('22 - 23'!M9)</f>
        <v>0</v>
      </c>
      <c r="N9" s="7">
        <f>('22 - 23'!N9)</f>
        <v>0</v>
      </c>
      <c r="O9" s="7">
        <f>('22 - 23'!O9)</f>
        <v>0</v>
      </c>
      <c r="P9" s="7">
        <f t="shared" si="0"/>
        <v>15000</v>
      </c>
      <c r="Q9" s="7">
        <f t="shared" si="1"/>
        <v>0</v>
      </c>
      <c r="R9" s="25">
        <f t="shared" si="2"/>
        <v>0</v>
      </c>
      <c r="S9" s="12">
        <f t="shared" si="3"/>
        <v>1250</v>
      </c>
      <c r="T9" t="s">
        <v>51</v>
      </c>
    </row>
    <row r="10" spans="1:20" ht="16.5">
      <c r="A10" s="5"/>
      <c r="B10" s="6" t="s">
        <v>61</v>
      </c>
      <c r="C10" s="7">
        <v>250000</v>
      </c>
      <c r="D10" s="7">
        <f>'22 - 23'!D10</f>
        <v>20833</v>
      </c>
      <c r="E10" s="7">
        <f>('22 - 23'!E10)</f>
        <v>20833</v>
      </c>
      <c r="F10" s="7">
        <f>('22 - 23'!F10)</f>
        <v>20833</v>
      </c>
      <c r="G10" s="7">
        <f>('22 - 23'!G10)</f>
        <v>20833</v>
      </c>
      <c r="H10" s="7">
        <f>('22 - 23'!H10)</f>
        <v>20833</v>
      </c>
      <c r="I10" s="7">
        <f>('22 - 23'!I10)</f>
        <v>20833</v>
      </c>
      <c r="J10" s="7">
        <f>('22 - 23'!J10)</f>
        <v>20833</v>
      </c>
      <c r="K10" s="7">
        <f>('22 - 23'!K10)</f>
        <v>20833</v>
      </c>
      <c r="L10" s="7">
        <f>('22 - 23'!L10)</f>
        <v>20833</v>
      </c>
      <c r="M10" s="7">
        <f>('22 - 23'!M10)</f>
        <v>20833</v>
      </c>
      <c r="N10" s="7">
        <f>('22 - 23'!N10)</f>
        <v>20833</v>
      </c>
      <c r="O10" s="7">
        <f>('22 - 23'!O10)</f>
        <v>15000</v>
      </c>
      <c r="P10" s="7">
        <f t="shared" si="0"/>
        <v>244163</v>
      </c>
      <c r="Q10" s="22">
        <f t="shared" si="1"/>
        <v>-5837</v>
      </c>
      <c r="R10" s="25">
        <f t="shared" si="2"/>
        <v>-0.023348</v>
      </c>
      <c r="S10" s="12">
        <f t="shared" si="3"/>
        <v>20833.333333333332</v>
      </c>
      <c r="T10" t="s">
        <v>51</v>
      </c>
    </row>
    <row r="11" spans="1:20" ht="16.5">
      <c r="A11" s="5"/>
      <c r="B11" s="6" t="s">
        <v>62</v>
      </c>
      <c r="C11" s="26">
        <v>30000</v>
      </c>
      <c r="D11" s="26">
        <f>'22 - 23'!D11</f>
        <v>2500</v>
      </c>
      <c r="E11" s="26">
        <f>('22 - 23'!E11)</f>
        <v>2500</v>
      </c>
      <c r="F11" s="26">
        <f>('22 - 23'!F11)</f>
        <v>2500</v>
      </c>
      <c r="G11" s="26">
        <f>('22 - 23'!G11)</f>
        <v>2500</v>
      </c>
      <c r="H11" s="26">
        <f>('22 - 23'!H11)</f>
        <v>2500</v>
      </c>
      <c r="I11" s="26">
        <f>('22 - 23'!I11)</f>
        <v>2500</v>
      </c>
      <c r="J11" s="26">
        <f>('22 - 23'!J11)</f>
        <v>2500</v>
      </c>
      <c r="K11" s="26">
        <f>('22 - 23'!K11)</f>
        <v>2500</v>
      </c>
      <c r="L11" s="26">
        <f>('22 - 23'!L11)</f>
        <v>2500</v>
      </c>
      <c r="M11" s="26">
        <f>('22 - 23'!M11)</f>
        <v>2500</v>
      </c>
      <c r="N11" s="26">
        <f>('22 - 23'!N11)</f>
        <v>2500</v>
      </c>
      <c r="O11" s="26">
        <f>('22 - 23'!O11)</f>
        <v>2500</v>
      </c>
      <c r="P11" s="26">
        <f t="shared" si="0"/>
        <v>30000</v>
      </c>
      <c r="Q11" s="26">
        <f t="shared" si="1"/>
        <v>0</v>
      </c>
      <c r="R11" s="25">
        <f t="shared" si="2"/>
        <v>0</v>
      </c>
      <c r="S11" s="27">
        <f t="shared" si="3"/>
        <v>2500</v>
      </c>
      <c r="T11" t="s">
        <v>51</v>
      </c>
    </row>
    <row r="12" spans="1:20" ht="16.5">
      <c r="A12" s="5"/>
      <c r="B12" s="20" t="s">
        <v>63</v>
      </c>
      <c r="C12" s="28">
        <f>SUM(C8:C11)</f>
        <v>895000</v>
      </c>
      <c r="D12" s="28">
        <f>SUM(D8:D11)</f>
        <v>70333</v>
      </c>
      <c r="E12" s="28">
        <f>SUM(E8:E11)</f>
        <v>70333</v>
      </c>
      <c r="F12" s="28">
        <f>SUM(F8:F11)</f>
        <v>70333</v>
      </c>
      <c r="G12" s="28">
        <f>SUM(G8:G11)</f>
        <v>85333</v>
      </c>
      <c r="H12" s="28">
        <f>SUM(H8:H11)</f>
        <v>70333</v>
      </c>
      <c r="I12" s="28">
        <f>SUM(I8:I11)</f>
        <v>70333</v>
      </c>
      <c r="J12" s="28">
        <f>SUM(J8:J11)</f>
        <v>70333</v>
      </c>
      <c r="K12" s="28">
        <f>SUM(K8:K11)</f>
        <v>70333</v>
      </c>
      <c r="L12" s="28">
        <f>SUM(L8:L11)</f>
        <v>70333</v>
      </c>
      <c r="M12" s="28">
        <f>SUM(M8:M11)</f>
        <v>70333</v>
      </c>
      <c r="N12" s="28">
        <f>SUM(N8:N11)</f>
        <v>23333</v>
      </c>
      <c r="O12" s="28">
        <f>SUM(O8:O11)</f>
        <v>17500</v>
      </c>
      <c r="P12" s="28">
        <f t="shared" si="0"/>
        <v>759163</v>
      </c>
      <c r="Q12" s="29">
        <f t="shared" si="1"/>
        <v>-135837</v>
      </c>
      <c r="R12" s="25">
        <f t="shared" si="2"/>
        <v>-0.1517731843575419</v>
      </c>
      <c r="S12" s="12">
        <f t="shared" si="3"/>
        <v>74583.33333333333</v>
      </c>
      <c r="T12" t="s">
        <v>51</v>
      </c>
    </row>
    <row r="13" spans="1:20" ht="16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8"/>
      <c r="Q13" s="6"/>
      <c r="S13" s="28">
        <f>SUM(S9:S12)</f>
        <v>99166.66666666666</v>
      </c>
      <c r="T13" t="s">
        <v>51</v>
      </c>
    </row>
    <row r="14" spans="1:20" ht="16.5">
      <c r="A14" s="5"/>
      <c r="B14" s="6"/>
      <c r="C14" s="6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T14" t="s">
        <v>51</v>
      </c>
    </row>
    <row r="15" spans="1:20" ht="16.5">
      <c r="A15" s="5"/>
      <c r="B15" s="20" t="s">
        <v>64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T15" t="s">
        <v>51</v>
      </c>
    </row>
    <row r="16" spans="1:20" ht="16.5">
      <c r="A16" s="5">
        <v>2000</v>
      </c>
      <c r="B16" s="6" t="s">
        <v>8</v>
      </c>
      <c r="C16" s="22">
        <v>4380</v>
      </c>
      <c r="D16" s="22">
        <f>'22 - 23'!D16</f>
        <v>365</v>
      </c>
      <c r="E16" s="38">
        <f>'22 - 23'!E16*E$1</f>
        <v>370.84000000000003</v>
      </c>
      <c r="F16" s="38">
        <f>('22 - 23'!F16)*F$1</f>
        <v>376.77344000000005</v>
      </c>
      <c r="G16" s="38">
        <f>('22 - 23'!G16)*G$1</f>
        <v>382.80181504</v>
      </c>
      <c r="H16" s="38">
        <f>('22 - 23'!H16)*H$1</f>
        <v>388.92664408064</v>
      </c>
      <c r="I16" s="38">
        <f>('22 - 23'!I16)*I$1</f>
        <v>395.1494703859303</v>
      </c>
      <c r="J16" s="38">
        <f>('22 - 23'!J16)*J$1</f>
        <v>401.4718619121051</v>
      </c>
      <c r="K16" s="38">
        <f>('22 - 23'!K16)*K$1</f>
        <v>407.8954117026988</v>
      </c>
      <c r="L16" s="38">
        <f>('22 - 23'!L16)*L$1</f>
        <v>414.421738289942</v>
      </c>
      <c r="M16" s="38">
        <f>('22 - 23'!M16)*M$1</f>
        <v>421.0524861025811</v>
      </c>
      <c r="N16" s="38">
        <f>('22 - 23'!N16)*N$1</f>
        <v>427.78932588022246</v>
      </c>
      <c r="O16" s="38">
        <f>('22 - 23'!O16)*O$1</f>
        <v>434.63395509430603</v>
      </c>
      <c r="P16" s="22">
        <f aca="true" t="shared" si="4" ref="P16:P22">SUM(D16:O16)</f>
        <v>4786.756148488425</v>
      </c>
      <c r="Q16" s="22">
        <f aca="true" t="shared" si="5" ref="Q16:Q26">P16-C16</f>
        <v>406.7561484884254</v>
      </c>
      <c r="R16" s="25">
        <f aca="true" t="shared" si="6" ref="R16:R26">(Q16*1)/C16</f>
        <v>0.09286670056813366</v>
      </c>
      <c r="S16" s="12">
        <f aca="true" t="shared" si="7" ref="S16:S42">C16/12</f>
        <v>365</v>
      </c>
      <c r="T16" t="s">
        <v>51</v>
      </c>
    </row>
    <row r="17" spans="1:20" ht="16.5">
      <c r="A17" s="5">
        <v>3000</v>
      </c>
      <c r="B17" s="6" t="s">
        <v>9</v>
      </c>
      <c r="C17" s="7">
        <v>3050</v>
      </c>
      <c r="D17" s="7">
        <f>'22 - 23'!D17</f>
        <v>254</v>
      </c>
      <c r="E17" s="39">
        <f>'22 - 23'!E17*E$1</f>
        <v>258.064</v>
      </c>
      <c r="F17" s="39">
        <f>('22 - 23'!F17)*F$1</f>
        <v>262.19302400000004</v>
      </c>
      <c r="G17" s="39">
        <f>('22 - 23'!G17)*G$1</f>
        <v>266.388112384</v>
      </c>
      <c r="H17" s="39">
        <f>('22 - 23'!H17)*H$1</f>
        <v>270.650322182144</v>
      </c>
      <c r="I17" s="39">
        <f>('22 - 23'!I17)*I$1</f>
        <v>274.98072733705834</v>
      </c>
      <c r="J17" s="39">
        <f>('22 - 23'!J17)*J$1</f>
        <v>279.38041897445123</v>
      </c>
      <c r="K17" s="39">
        <f>('22 - 23'!K17)*K$1</f>
        <v>283.8505056780425</v>
      </c>
      <c r="L17" s="39">
        <f>('22 - 23'!L17)*L$1</f>
        <v>288.3921137688912</v>
      </c>
      <c r="M17" s="39">
        <f>('22 - 23'!M17)*M$1</f>
        <v>293.0063875891934</v>
      </c>
      <c r="N17" s="39">
        <f>('22 - 23'!N17)*N$1</f>
        <v>297.69448979062054</v>
      </c>
      <c r="O17" s="39">
        <f>('22 - 23'!O17)*O$1</f>
        <v>302.4576016272705</v>
      </c>
      <c r="P17" s="7">
        <f t="shared" si="4"/>
        <v>3331.0577033316717</v>
      </c>
      <c r="Q17" s="22">
        <f t="shared" si="5"/>
        <v>281.05770333167175</v>
      </c>
      <c r="R17" s="25">
        <f t="shared" si="6"/>
        <v>0.09215006666612188</v>
      </c>
      <c r="S17" s="12">
        <f t="shared" si="7"/>
        <v>254.16666666666666</v>
      </c>
      <c r="T17" t="s">
        <v>51</v>
      </c>
    </row>
    <row r="18" spans="1:20" ht="16.5">
      <c r="A18" s="5">
        <v>3001</v>
      </c>
      <c r="B18" s="6" t="s">
        <v>10</v>
      </c>
      <c r="C18" s="7">
        <v>1800</v>
      </c>
      <c r="D18" s="7">
        <f>'22 - 23'!D18</f>
        <v>150</v>
      </c>
      <c r="E18" s="39">
        <f>'22 - 23'!E18*E$1</f>
        <v>152.4</v>
      </c>
      <c r="F18" s="39">
        <f>('22 - 23'!F18)*F$1</f>
        <v>154.8384</v>
      </c>
      <c r="G18" s="39">
        <f>('22 - 23'!G18)*G$1</f>
        <v>157.3158144</v>
      </c>
      <c r="H18" s="39">
        <f>('22 - 23'!H18)*H$1</f>
        <v>159.8328674304</v>
      </c>
      <c r="I18" s="39">
        <f>('22 - 23'!I18)*I$1</f>
        <v>162.39019330928642</v>
      </c>
      <c r="J18" s="39">
        <f>('22 - 23'!J18)*J$1</f>
        <v>164.98843640223498</v>
      </c>
      <c r="K18" s="39">
        <f>('22 - 23'!K18)*K$1</f>
        <v>167.62825138467076</v>
      </c>
      <c r="L18" s="39">
        <f>('22 - 23'!L18)*L$1</f>
        <v>170.31030340682548</v>
      </c>
      <c r="M18" s="39">
        <f>('22 - 23'!M18)*M$1</f>
        <v>173.0352682613347</v>
      </c>
      <c r="N18" s="39">
        <f>('22 - 23'!N18)*N$1</f>
        <v>175.80383255351606</v>
      </c>
      <c r="O18" s="39">
        <f>('22 - 23'!O18)*O$1</f>
        <v>178.61669387437234</v>
      </c>
      <c r="P18" s="7">
        <f t="shared" si="4"/>
        <v>1967.160061022641</v>
      </c>
      <c r="Q18" s="22">
        <f t="shared" si="5"/>
        <v>167.160061022641</v>
      </c>
      <c r="R18" s="25">
        <f t="shared" si="6"/>
        <v>0.09286670056813388</v>
      </c>
      <c r="S18" s="12">
        <f t="shared" si="7"/>
        <v>150</v>
      </c>
      <c r="T18" t="s">
        <v>51</v>
      </c>
    </row>
    <row r="19" spans="1:20" ht="16.5">
      <c r="A19" s="5">
        <v>4001</v>
      </c>
      <c r="B19" s="6" t="s">
        <v>11</v>
      </c>
      <c r="C19" s="7">
        <v>3700</v>
      </c>
      <c r="D19" s="7">
        <f>'22 - 23'!D19</f>
        <v>308</v>
      </c>
      <c r="E19" s="39">
        <f>'22 - 23'!E19*E$1</f>
        <v>312.928</v>
      </c>
      <c r="F19" s="39">
        <f>('22 - 23'!F19)*F$1</f>
        <v>317.93484800000004</v>
      </c>
      <c r="G19" s="39">
        <f>('22 - 23'!G19)*G$1</f>
        <v>323.021805568</v>
      </c>
      <c r="H19" s="39">
        <f>('22 - 23'!H19)*H$1</f>
        <v>328.190154457088</v>
      </c>
      <c r="I19" s="39">
        <f>('22 - 23'!I19)*I$1</f>
        <v>333.44119692840144</v>
      </c>
      <c r="J19" s="39">
        <f>('22 - 23'!J19)*J$1</f>
        <v>338.77625607925586</v>
      </c>
      <c r="K19" s="39">
        <f>('22 - 23'!K19)*K$1</f>
        <v>344.19667617652397</v>
      </c>
      <c r="L19" s="39">
        <f>('22 - 23'!L19)*L$1</f>
        <v>349.70382299534833</v>
      </c>
      <c r="M19" s="39">
        <f>('22 - 23'!M19)*M$1</f>
        <v>355.29908416327396</v>
      </c>
      <c r="N19" s="39">
        <f>('22 - 23'!N19)*N$1</f>
        <v>360.98386950988635</v>
      </c>
      <c r="O19" s="39">
        <f>('22 - 23'!O19)*O$1</f>
        <v>366.75961142204454</v>
      </c>
      <c r="P19" s="7">
        <f t="shared" si="4"/>
        <v>4039.2353252998228</v>
      </c>
      <c r="Q19" s="22">
        <f t="shared" si="5"/>
        <v>339.23532529982276</v>
      </c>
      <c r="R19" s="25">
        <f t="shared" si="6"/>
        <v>0.09168522305400616</v>
      </c>
      <c r="S19" s="12">
        <f t="shared" si="7"/>
        <v>308.3333333333333</v>
      </c>
      <c r="T19" t="s">
        <v>51</v>
      </c>
    </row>
    <row r="20" spans="1:20" ht="16.5">
      <c r="A20" s="5">
        <v>5000</v>
      </c>
      <c r="B20" s="6" t="s">
        <v>12</v>
      </c>
      <c r="C20" s="7">
        <v>9200</v>
      </c>
      <c r="D20" s="7">
        <f>'22 - 23'!D20</f>
        <v>767</v>
      </c>
      <c r="E20" s="39">
        <f>'22 - 23'!E20*E$1</f>
        <v>779.272</v>
      </c>
      <c r="F20" s="39">
        <f>('22 - 23'!F20)*F$1</f>
        <v>791.740352</v>
      </c>
      <c r="G20" s="39">
        <f>('22 - 23'!G20)*G$1</f>
        <v>804.408197632</v>
      </c>
      <c r="H20" s="39">
        <f>('22 - 23'!H20)*H$1</f>
        <v>817.278728794112</v>
      </c>
      <c r="I20" s="39">
        <f>('22 - 23'!I20)*I$1</f>
        <v>830.3551884548178</v>
      </c>
      <c r="J20" s="39">
        <f>('22 - 23'!J20)*J$1</f>
        <v>843.6408714700949</v>
      </c>
      <c r="K20" s="39">
        <f>('22 - 23'!K20)*K$1</f>
        <v>857.1391254136165</v>
      </c>
      <c r="L20" s="39">
        <f>('22 - 23'!L20)*L$1</f>
        <v>870.8533514202344</v>
      </c>
      <c r="M20" s="39">
        <f>('22 - 23'!M20)*M$1</f>
        <v>884.7870050429582</v>
      </c>
      <c r="N20" s="39">
        <f>('22 - 23'!N20)*N$1</f>
        <v>898.9435971236455</v>
      </c>
      <c r="O20" s="39">
        <f>('22 - 23'!O20)*O$1</f>
        <v>913.3266946776239</v>
      </c>
      <c r="P20" s="7">
        <f t="shared" si="4"/>
        <v>10058.745112029103</v>
      </c>
      <c r="Q20" s="22">
        <f t="shared" si="5"/>
        <v>858.7451120291025</v>
      </c>
      <c r="R20" s="25">
        <f t="shared" si="6"/>
        <v>0.09334186000316332</v>
      </c>
      <c r="S20" s="12">
        <f t="shared" si="7"/>
        <v>766.6666666666666</v>
      </c>
      <c r="T20" t="s">
        <v>51</v>
      </c>
    </row>
    <row r="21" spans="1:20" ht="16.5">
      <c r="A21" s="5">
        <v>5001</v>
      </c>
      <c r="B21" s="6" t="s">
        <v>13</v>
      </c>
      <c r="C21" s="7">
        <v>3400</v>
      </c>
      <c r="D21" s="7">
        <f>'22 - 23'!D21</f>
        <v>283</v>
      </c>
      <c r="E21" s="39">
        <f>'22 - 23'!E21*E$1</f>
        <v>287.528</v>
      </c>
      <c r="F21" s="39">
        <f>('22 - 23'!F21)*F$1</f>
        <v>292.128448</v>
      </c>
      <c r="G21" s="39">
        <f>('22 - 23'!G21)*G$1</f>
        <v>296.802503168</v>
      </c>
      <c r="H21" s="39">
        <f>('22 - 23'!H21)*H$1</f>
        <v>301.55134321868803</v>
      </c>
      <c r="I21" s="39">
        <f>('22 - 23'!I21)*I$1</f>
        <v>306.376164710187</v>
      </c>
      <c r="J21" s="39">
        <f>('22 - 23'!J21)*J$1</f>
        <v>311.27818334555</v>
      </c>
      <c r="K21" s="39">
        <f>('22 - 23'!K21)*K$1</f>
        <v>316.2586342790788</v>
      </c>
      <c r="L21" s="39">
        <f>('22 - 23'!L21)*L$1</f>
        <v>321.3187724275441</v>
      </c>
      <c r="M21" s="39">
        <f>('22 - 23'!M21)*M$1</f>
        <v>326.45987278638484</v>
      </c>
      <c r="N21" s="39">
        <f>('22 - 23'!N21)*N$1</f>
        <v>331.68323075096697</v>
      </c>
      <c r="O21" s="39">
        <f>('22 - 23'!O21)*O$1</f>
        <v>336.99016244298247</v>
      </c>
      <c r="P21" s="7">
        <f t="shared" si="4"/>
        <v>3711.3753151293827</v>
      </c>
      <c r="Q21" s="22">
        <f t="shared" si="5"/>
        <v>311.37531512938267</v>
      </c>
      <c r="R21" s="25">
        <f t="shared" si="6"/>
        <v>0.09158097503805372</v>
      </c>
      <c r="S21" s="12">
        <f t="shared" si="7"/>
        <v>283.3333333333333</v>
      </c>
      <c r="T21" t="s">
        <v>51</v>
      </c>
    </row>
    <row r="22" spans="1:20" ht="16.5">
      <c r="A22" s="5">
        <v>5002</v>
      </c>
      <c r="B22" s="6" t="s">
        <v>14</v>
      </c>
      <c r="C22" s="7">
        <v>12800</v>
      </c>
      <c r="D22" s="7">
        <f>'22 - 23'!D22</f>
        <v>1067</v>
      </c>
      <c r="E22" s="39">
        <f>'22 - 23'!E22*E$1</f>
        <v>1084.0720000000001</v>
      </c>
      <c r="F22" s="39">
        <f>('22 - 23'!F22)*F$1</f>
        <v>1101.417152</v>
      </c>
      <c r="G22" s="39">
        <f>('22 - 23'!G22)*G$1</f>
        <v>1119.039826432</v>
      </c>
      <c r="H22" s="39">
        <f>('22 - 23'!H22)*H$1</f>
        <v>1136.944463654912</v>
      </c>
      <c r="I22" s="39">
        <f>('22 - 23'!I22)*I$1</f>
        <v>1155.1355750733908</v>
      </c>
      <c r="J22" s="39">
        <f>('22 - 23'!J22)*J$1</f>
        <v>1173.6177442745648</v>
      </c>
      <c r="K22" s="39">
        <f>('22 - 23'!K22)*K$1</f>
        <v>1192.395628182958</v>
      </c>
      <c r="L22" s="39">
        <f>('22 - 23'!L22)*L$1</f>
        <v>1211.4739582338852</v>
      </c>
      <c r="M22" s="39">
        <f>('22 - 23'!M22)*M$1</f>
        <v>1230.8575415656276</v>
      </c>
      <c r="N22" s="39">
        <f>('22 - 23'!N22)*N$1</f>
        <v>1250.5512622306776</v>
      </c>
      <c r="O22" s="39">
        <f>('22 - 23'!O22)*O$1</f>
        <v>1270.5600824263686</v>
      </c>
      <c r="P22" s="7">
        <f t="shared" si="4"/>
        <v>13993.065234074385</v>
      </c>
      <c r="Q22" s="22">
        <f t="shared" si="5"/>
        <v>1193.0652340743854</v>
      </c>
      <c r="R22" s="25">
        <f t="shared" si="6"/>
        <v>0.09320822141206137</v>
      </c>
      <c r="S22" s="12">
        <f t="shared" si="7"/>
        <v>1066.6666666666667</v>
      </c>
      <c r="T22" t="s">
        <v>51</v>
      </c>
    </row>
    <row r="23" spans="1:20" ht="16.5">
      <c r="A23" s="5">
        <v>6000</v>
      </c>
      <c r="B23" s="6" t="s">
        <v>15</v>
      </c>
      <c r="C23" s="7">
        <v>30620</v>
      </c>
      <c r="D23" s="7">
        <f>'22 - 23'!D23</f>
        <v>15214</v>
      </c>
      <c r="E23" s="39">
        <f>'22 - 23'!E23*E$1</f>
        <v>15457.424</v>
      </c>
      <c r="F23" s="39">
        <f>('22 - 23'!F23)*F$1</f>
        <v>15704.742784000002</v>
      </c>
      <c r="G23" s="39">
        <f>('22 - 23'!G23)*G$1</f>
        <v>15956.018668544</v>
      </c>
      <c r="H23" s="39">
        <f>('22 - 23'!H23)*H$1</f>
        <v>16211.314967240705</v>
      </c>
      <c r="I23" s="39">
        <f>('22 - 23'!I23)*I$1</f>
        <v>16470.696006716556</v>
      </c>
      <c r="J23" s="39">
        <f>('22 - 23'!J23)*J$1</f>
        <v>16734.22714282402</v>
      </c>
      <c r="K23" s="39">
        <f>('22 - 23'!K23)*K$1</f>
        <v>17001.974777109204</v>
      </c>
      <c r="L23" s="39">
        <f>('22 - 23'!L23)*L$1</f>
        <v>17274.006373542954</v>
      </c>
      <c r="M23" s="39">
        <f>('22 - 23'!M23)*M$1</f>
        <v>17550.39047551964</v>
      </c>
      <c r="N23" s="39">
        <f>('22 - 23'!N23)*N$1</f>
        <v>17831.196723127956</v>
      </c>
      <c r="O23" s="39">
        <f>('22 - 23'!O23)*O$1</f>
        <v>18116.495870698007</v>
      </c>
      <c r="P23" s="7">
        <v>15214</v>
      </c>
      <c r="Q23" s="22">
        <f t="shared" si="5"/>
        <v>-15406</v>
      </c>
      <c r="R23" s="25">
        <f t="shared" si="6"/>
        <v>-0.5031352057478772</v>
      </c>
      <c r="S23" s="12">
        <f t="shared" si="7"/>
        <v>2551.6666666666665</v>
      </c>
      <c r="T23" t="s">
        <v>51</v>
      </c>
    </row>
    <row r="24" spans="1:20" ht="16.5">
      <c r="A24" s="5">
        <v>6001</v>
      </c>
      <c r="B24" s="6" t="s">
        <v>16</v>
      </c>
      <c r="C24" s="7">
        <v>28020</v>
      </c>
      <c r="D24" s="7">
        <f>'22 - 23'!D24</f>
        <v>2335</v>
      </c>
      <c r="E24" s="39">
        <f>'22 - 23'!E24*E$1</f>
        <v>2372.36</v>
      </c>
      <c r="F24" s="39">
        <f>('22 - 23'!F24)*F$1</f>
        <v>2410.3177600000004</v>
      </c>
      <c r="G24" s="39">
        <f>('22 - 23'!G24)*G$1</f>
        <v>2448.88284416</v>
      </c>
      <c r="H24" s="39">
        <f>('22 - 23'!H24)*H$1</f>
        <v>2488.06496966656</v>
      </c>
      <c r="I24" s="39">
        <f>('22 - 23'!I24)*I$1</f>
        <v>2527.874009181225</v>
      </c>
      <c r="J24" s="39">
        <f>('22 - 23'!J24)*J$1</f>
        <v>2568.3199933281244</v>
      </c>
      <c r="K24" s="39">
        <f>('22 - 23'!K24)*K$1</f>
        <v>2609.4131132213747</v>
      </c>
      <c r="L24" s="39">
        <f>('22 - 23'!L24)*L$1</f>
        <v>2651.163723032917</v>
      </c>
      <c r="M24" s="39">
        <f>('22 - 23'!M24)*M$1</f>
        <v>2693.5823426014435</v>
      </c>
      <c r="N24" s="39">
        <f>('22 - 23'!N24)*N$1</f>
        <v>2736.6796600830667</v>
      </c>
      <c r="O24" s="39">
        <f>('22 - 23'!O24)*O$1</f>
        <v>2780.4665346443962</v>
      </c>
      <c r="P24" s="7">
        <f>SUM(D24:O24)</f>
        <v>30622.12494991911</v>
      </c>
      <c r="Q24" s="22">
        <f t="shared" si="5"/>
        <v>2602.124949919111</v>
      </c>
      <c r="R24" s="25">
        <f t="shared" si="6"/>
        <v>0.09286670056813386</v>
      </c>
      <c r="S24" s="12">
        <f t="shared" si="7"/>
        <v>2335</v>
      </c>
      <c r="T24" t="s">
        <v>51</v>
      </c>
    </row>
    <row r="25" spans="1:20" ht="16.5">
      <c r="A25" s="5">
        <v>6002</v>
      </c>
      <c r="B25" s="6" t="s">
        <v>17</v>
      </c>
      <c r="C25" s="7">
        <v>32500</v>
      </c>
      <c r="D25" s="7">
        <f>'22 - 23'!D25</f>
        <v>2705</v>
      </c>
      <c r="E25" s="39">
        <f>'22 - 23'!E25*E$1</f>
        <v>2748.28</v>
      </c>
      <c r="F25" s="39">
        <f>('22 - 23'!F25)*F$1</f>
        <v>2792.25248</v>
      </c>
      <c r="G25" s="39">
        <f>('22 - 23'!G25)*G$1</f>
        <v>2836.92851968</v>
      </c>
      <c r="H25" s="39">
        <f>('22 - 23'!H25)*H$1</f>
        <v>2882.31937599488</v>
      </c>
      <c r="I25" s="39">
        <f>('22 - 23'!I25)*I$1</f>
        <v>2928.4364860107985</v>
      </c>
      <c r="J25" s="39">
        <f>('22 - 23'!J25)*J$1</f>
        <v>2975.291469786971</v>
      </c>
      <c r="K25" s="39">
        <f>('22 - 23'!K25)*K$1</f>
        <v>3022.8961333035627</v>
      </c>
      <c r="L25" s="39">
        <f>('22 - 23'!L25)*L$1</f>
        <v>3071.2624714364197</v>
      </c>
      <c r="M25" s="39">
        <f>('22 - 23'!M25)*M$1</f>
        <v>3120.4026709794025</v>
      </c>
      <c r="N25" s="39">
        <f>('22 - 23'!N25)*N$1</f>
        <v>3170.329113715073</v>
      </c>
      <c r="O25" s="39">
        <f>('22 - 23'!O25)*O$1</f>
        <v>3221.0543795345147</v>
      </c>
      <c r="P25" s="7">
        <v>2705</v>
      </c>
      <c r="Q25" s="22">
        <f t="shared" si="5"/>
        <v>-29795</v>
      </c>
      <c r="R25" s="25">
        <f t="shared" si="6"/>
        <v>-0.9167692307692308</v>
      </c>
      <c r="S25" s="12">
        <f t="shared" si="7"/>
        <v>2708.3333333333335</v>
      </c>
      <c r="T25" t="s">
        <v>51</v>
      </c>
    </row>
    <row r="26" spans="1:20" ht="16.5">
      <c r="A26" s="5">
        <v>7000</v>
      </c>
      <c r="B26" s="6" t="s">
        <v>18</v>
      </c>
      <c r="C26" s="7">
        <v>31760</v>
      </c>
      <c r="D26" s="7">
        <f>'22 - 23'!D26</f>
        <v>2647</v>
      </c>
      <c r="E26" s="39">
        <f>'22 - 23'!E26*E$1</f>
        <v>2689.352</v>
      </c>
      <c r="F26" s="39">
        <f>('22 - 23'!F26)*F$1</f>
        <v>2732.381632</v>
      </c>
      <c r="G26" s="39">
        <f>('22 - 23'!G26)*G$1</f>
        <v>2776.099738112</v>
      </c>
      <c r="H26" s="39">
        <f>('22 - 23'!H26)*H$1</f>
        <v>2820.517333921792</v>
      </c>
      <c r="I26" s="39">
        <f>('22 - 23'!I26)*I$1</f>
        <v>2865.645611264541</v>
      </c>
      <c r="J26" s="39">
        <f>('22 - 23'!J26)*J$1</f>
        <v>2911.495941044773</v>
      </c>
      <c r="K26" s="39">
        <f>('22 - 23'!K26)*K$1</f>
        <v>2958.07987610149</v>
      </c>
      <c r="L26" s="39">
        <f>('22 - 23'!L26)*L$1</f>
        <v>3005.4091541191137</v>
      </c>
      <c r="M26" s="39">
        <f>('22 - 23'!M26)*M$1</f>
        <v>3053.4957005850197</v>
      </c>
      <c r="N26" s="39">
        <f>('22 - 23'!N26)*N$1</f>
        <v>3102.3516317943804</v>
      </c>
      <c r="O26" s="39">
        <f>('22 - 23'!O26)*O$1</f>
        <v>3151.9892579030907</v>
      </c>
      <c r="P26" s="7">
        <f>SUM(D26:O26)</f>
        <v>34713.817876846195</v>
      </c>
      <c r="Q26" s="22">
        <f t="shared" si="5"/>
        <v>2953.817876846195</v>
      </c>
      <c r="R26" s="25">
        <f t="shared" si="6"/>
        <v>0.0930043412105225</v>
      </c>
      <c r="S26" s="12">
        <f t="shared" si="7"/>
        <v>2646.6666666666665</v>
      </c>
      <c r="T26" t="s">
        <v>51</v>
      </c>
    </row>
    <row r="27" spans="1:20" ht="16.5">
      <c r="A27" s="5"/>
      <c r="B27" s="6"/>
      <c r="C27" s="7"/>
      <c r="D27" s="7">
        <f>'22 - 23'!D27</f>
        <v>0</v>
      </c>
      <c r="E27" s="39">
        <f>'22 - 23'!E27*E$1</f>
        <v>0</v>
      </c>
      <c r="F27" s="39">
        <f>('22 - 23'!F27)*F$1</f>
        <v>0</v>
      </c>
      <c r="G27" s="39">
        <f>('22 - 23'!G27)*G$1</f>
        <v>0</v>
      </c>
      <c r="H27" s="39">
        <f>('22 - 23'!H27)*H$1</f>
        <v>0</v>
      </c>
      <c r="I27" s="39">
        <f>('22 - 23'!I27)*I$1</f>
        <v>0</v>
      </c>
      <c r="J27" s="39">
        <f>('22 - 23'!J27)*J$1</f>
        <v>0</v>
      </c>
      <c r="K27" s="39">
        <f>('22 - 23'!K27)*K$1</f>
        <v>0</v>
      </c>
      <c r="L27" s="39">
        <f>('22 - 23'!L27)*L$1</f>
        <v>0</v>
      </c>
      <c r="M27" s="39">
        <f>('22 - 23'!M27)*M$1</f>
        <v>0</v>
      </c>
      <c r="N27" s="39">
        <f>('22 - 23'!N27)*N$1</f>
        <v>0</v>
      </c>
      <c r="O27" s="39">
        <f>('22 - 23'!O27)*O$1</f>
        <v>0</v>
      </c>
      <c r="P27" s="7"/>
      <c r="Q27" s="22"/>
      <c r="R27" s="25"/>
      <c r="S27" s="12">
        <f t="shared" si="7"/>
        <v>0</v>
      </c>
      <c r="T27" t="s">
        <v>51</v>
      </c>
    </row>
    <row r="28" spans="1:20" ht="16.5">
      <c r="A28" s="5">
        <v>8000</v>
      </c>
      <c r="B28" s="8" t="s">
        <v>19</v>
      </c>
      <c r="C28" s="7">
        <v>8800</v>
      </c>
      <c r="D28" s="7">
        <f>'22 - 23'!D28</f>
        <v>733</v>
      </c>
      <c r="E28" s="39">
        <f>'22 - 23'!E28*E$1</f>
        <v>744.7280000000001</v>
      </c>
      <c r="F28" s="39">
        <f>('22 - 23'!F28)*F$1</f>
        <v>756.6436480000001</v>
      </c>
      <c r="G28" s="39">
        <f>('22 - 23'!G28)*G$1</f>
        <v>768.749946368</v>
      </c>
      <c r="H28" s="39">
        <f>('22 - 23'!H28)*H$1</f>
        <v>781.0499455098881</v>
      </c>
      <c r="I28" s="39">
        <f>('22 - 23'!I28)*I$1</f>
        <v>793.5467446380462</v>
      </c>
      <c r="J28" s="39">
        <f>('22 - 23'!J28)*J$1</f>
        <v>806.2434925522549</v>
      </c>
      <c r="K28" s="39">
        <f>('22 - 23'!K28)*K$1</f>
        <v>819.1433884330911</v>
      </c>
      <c r="L28" s="39">
        <f>('22 - 23'!L28)*L$1</f>
        <v>832.2496826480206</v>
      </c>
      <c r="M28" s="39">
        <f>('22 - 23'!M28)*M$1</f>
        <v>845.565677570389</v>
      </c>
      <c r="N28" s="39">
        <f>('22 - 23'!N28)*N$1</f>
        <v>859.0947284115152</v>
      </c>
      <c r="O28" s="39">
        <f>('22 - 23'!O28)*O$1</f>
        <v>872.8402440660996</v>
      </c>
      <c r="P28" s="7">
        <f aca="true" t="shared" si="8" ref="P28:P42">SUM(D28:O28)</f>
        <v>9612.855498197307</v>
      </c>
      <c r="Q28" s="22">
        <f aca="true" t="shared" si="9" ref="Q28:Q42">P28-C28</f>
        <v>812.8554981973066</v>
      </c>
      <c r="R28" s="25">
        <f aca="true" t="shared" si="10" ref="R28:R42">(Q28*1)/C28</f>
        <v>0.09236994297696666</v>
      </c>
      <c r="S28" s="12">
        <f t="shared" si="7"/>
        <v>733.3333333333334</v>
      </c>
      <c r="T28" t="s">
        <v>51</v>
      </c>
    </row>
    <row r="29" spans="1:20" ht="16.5">
      <c r="A29" s="5">
        <v>8001</v>
      </c>
      <c r="B29" s="6" t="s">
        <v>20</v>
      </c>
      <c r="C29" s="7">
        <v>257</v>
      </c>
      <c r="D29" s="7">
        <f>'22 - 23'!D29</f>
        <v>21</v>
      </c>
      <c r="E29" s="39">
        <f>'22 - 23'!E29*E$1</f>
        <v>21.336</v>
      </c>
      <c r="F29" s="39">
        <f>('22 - 23'!F29)*F$1</f>
        <v>21.677376000000002</v>
      </c>
      <c r="G29" s="39">
        <f>('22 - 23'!G29)*G$1</f>
        <v>22.024214016</v>
      </c>
      <c r="H29" s="39">
        <f>('22 - 23'!H29)*H$1</f>
        <v>22.376601440256</v>
      </c>
      <c r="I29" s="39">
        <f>('22 - 23'!I29)*I$1</f>
        <v>22.7346270633001</v>
      </c>
      <c r="J29" s="39">
        <f>('22 - 23'!J29)*J$1</f>
        <v>23.0983810963129</v>
      </c>
      <c r="K29" s="39">
        <f>('22 - 23'!K29)*K$1</f>
        <v>23.467955193853907</v>
      </c>
      <c r="L29" s="39">
        <f>('22 - 23'!L29)*L$1</f>
        <v>23.84344247695557</v>
      </c>
      <c r="M29" s="39">
        <f>('22 - 23'!M29)*M$1</f>
        <v>24.22493755658686</v>
      </c>
      <c r="N29" s="39">
        <f>('22 - 23'!N29)*N$1</f>
        <v>24.61253655749225</v>
      </c>
      <c r="O29" s="39">
        <f>('22 - 23'!O29)*O$1</f>
        <v>25.00633714241213</v>
      </c>
      <c r="P29" s="7">
        <f t="shared" si="8"/>
        <v>275.4024085431697</v>
      </c>
      <c r="Q29" s="22">
        <f t="shared" si="9"/>
        <v>18.402408543169713</v>
      </c>
      <c r="R29" s="25">
        <f t="shared" si="10"/>
        <v>0.0716047025026059</v>
      </c>
      <c r="S29" s="12">
        <f t="shared" si="7"/>
        <v>21.416666666666668</v>
      </c>
      <c r="T29" t="s">
        <v>51</v>
      </c>
    </row>
    <row r="30" spans="1:20" ht="16.5">
      <c r="A30" s="5">
        <v>9000</v>
      </c>
      <c r="B30" s="6" t="s">
        <v>21</v>
      </c>
      <c r="C30" s="7">
        <v>63200</v>
      </c>
      <c r="D30" s="7">
        <f>'22 - 23'!D30</f>
        <v>12410</v>
      </c>
      <c r="E30" s="39">
        <f>'22 - 23'!E30*E$1</f>
        <v>12608.56</v>
      </c>
      <c r="F30" s="39">
        <f>('22 - 23'!F30)*F$1</f>
        <v>12810.296960000001</v>
      </c>
      <c r="G30" s="39">
        <f>('22 - 23'!G30)*G$1</f>
        <v>13015.261711359999</v>
      </c>
      <c r="H30" s="39">
        <f>('22 - 23'!H30)*H$1</f>
        <v>13223.50589874176</v>
      </c>
      <c r="I30" s="39">
        <f>('22 - 23'!I30)*I$1</f>
        <v>13435.081993121628</v>
      </c>
      <c r="J30" s="39">
        <f>('22 - 23'!J30)*J$1</f>
        <v>13650.043305011573</v>
      </c>
      <c r="K30" s="39">
        <f>('22 - 23'!K30)*K$1</f>
        <v>13868.44399789176</v>
      </c>
      <c r="L30" s="39">
        <f>('22 - 23'!L30)*L$1</f>
        <v>14090.33910185803</v>
      </c>
      <c r="M30" s="39">
        <f>('22 - 23'!M30)*M$1</f>
        <v>14315.784527487758</v>
      </c>
      <c r="N30" s="39">
        <f>('22 - 23'!N30)*N$1</f>
        <v>14544.837079927564</v>
      </c>
      <c r="O30" s="39">
        <f>('22 - 23'!O30)*O$1</f>
        <v>14777.554473206405</v>
      </c>
      <c r="P30" s="7">
        <f t="shared" si="8"/>
        <v>162749.70904860648</v>
      </c>
      <c r="Q30" s="22">
        <f t="shared" si="9"/>
        <v>99549.70904860648</v>
      </c>
      <c r="R30" s="25">
        <f t="shared" si="10"/>
        <v>1.5751536241868114</v>
      </c>
      <c r="S30" s="12">
        <f t="shared" si="7"/>
        <v>5266.666666666667</v>
      </c>
      <c r="T30" t="s">
        <v>51</v>
      </c>
    </row>
    <row r="31" spans="1:20" ht="16.5">
      <c r="A31" s="5">
        <v>9001</v>
      </c>
      <c r="B31" s="6" t="s">
        <v>22</v>
      </c>
      <c r="C31" s="7">
        <v>7700</v>
      </c>
      <c r="D31" s="7">
        <f>'22 - 23'!D31</f>
        <v>642</v>
      </c>
      <c r="E31" s="39">
        <f>'22 - 23'!E31*E$1</f>
        <v>652.272</v>
      </c>
      <c r="F31" s="39">
        <f>('22 - 23'!F31)*F$1</f>
        <v>662.708352</v>
      </c>
      <c r="G31" s="39">
        <f>('22 - 23'!G31)*G$1</f>
        <v>673.311685632</v>
      </c>
      <c r="H31" s="39">
        <f>('22 - 23'!H31)*H$1</f>
        <v>684.084672602112</v>
      </c>
      <c r="I31" s="39">
        <f>('22 - 23'!I31)*I$1</f>
        <v>695.0300273637458</v>
      </c>
      <c r="J31" s="39">
        <f>('22 - 23'!J31)*J$1</f>
        <v>706.1505078015657</v>
      </c>
      <c r="K31" s="39">
        <f>('22 - 23'!K31)*K$1</f>
        <v>717.4489159263908</v>
      </c>
      <c r="L31" s="39">
        <f>('22 - 23'!L31)*L$1</f>
        <v>728.9280985812131</v>
      </c>
      <c r="M31" s="39">
        <f>('22 - 23'!M31)*M$1</f>
        <v>740.5909481585126</v>
      </c>
      <c r="N31" s="39">
        <f>('22 - 23'!N31)*N$1</f>
        <v>752.4404033290488</v>
      </c>
      <c r="O31" s="39">
        <f>('22 - 23'!O31)*O$1</f>
        <v>764.4794497823136</v>
      </c>
      <c r="P31" s="7">
        <f t="shared" si="8"/>
        <v>8419.445061176903</v>
      </c>
      <c r="Q31" s="22">
        <f t="shared" si="9"/>
        <v>719.4450611769025</v>
      </c>
      <c r="R31" s="25">
        <f t="shared" si="10"/>
        <v>0.09343442352946786</v>
      </c>
      <c r="S31" s="12">
        <f t="shared" si="7"/>
        <v>641.6666666666666</v>
      </c>
      <c r="T31" t="s">
        <v>51</v>
      </c>
    </row>
    <row r="32" spans="1:20" ht="16.5">
      <c r="A32" s="5">
        <v>9003</v>
      </c>
      <c r="B32" s="6" t="s">
        <v>23</v>
      </c>
      <c r="C32" s="7">
        <v>3165</v>
      </c>
      <c r="D32" s="7">
        <f>'22 - 23'!D32</f>
        <v>264</v>
      </c>
      <c r="E32" s="39">
        <f>'22 - 23'!E32*E$1</f>
        <v>268.224</v>
      </c>
      <c r="F32" s="39">
        <f>('22 - 23'!F32)*F$1</f>
        <v>272.515584</v>
      </c>
      <c r="G32" s="39">
        <f>('22 - 23'!G32)*G$1</f>
        <v>276.875833344</v>
      </c>
      <c r="H32" s="39">
        <f>('22 - 23'!H32)*H$1</f>
        <v>281.305846677504</v>
      </c>
      <c r="I32" s="39">
        <f>('22 - 23'!I32)*I$1</f>
        <v>285.8067402243441</v>
      </c>
      <c r="J32" s="39">
        <f>('22 - 23'!J32)*J$1</f>
        <v>290.37964806793354</v>
      </c>
      <c r="K32" s="39">
        <f>('22 - 23'!K32)*K$1</f>
        <v>295.02572243702053</v>
      </c>
      <c r="L32" s="39">
        <f>('22 - 23'!L32)*L$1</f>
        <v>299.7461339960129</v>
      </c>
      <c r="M32" s="39">
        <f>('22 - 23'!M32)*M$1</f>
        <v>304.5420721399491</v>
      </c>
      <c r="N32" s="39">
        <f>('22 - 23'!N32)*N$1</f>
        <v>309.41474529418826</v>
      </c>
      <c r="O32" s="39">
        <f>('22 - 23'!O32)*O$1</f>
        <v>314.3653812188953</v>
      </c>
      <c r="P32" s="7">
        <f t="shared" si="8"/>
        <v>3462.201707399848</v>
      </c>
      <c r="Q32" s="22">
        <f t="shared" si="9"/>
        <v>297.20170739984815</v>
      </c>
      <c r="R32" s="25">
        <f t="shared" si="10"/>
        <v>0.09390259317530747</v>
      </c>
      <c r="S32" s="12">
        <f t="shared" si="7"/>
        <v>263.75</v>
      </c>
      <c r="T32" t="s">
        <v>51</v>
      </c>
    </row>
    <row r="33" spans="1:20" ht="16.5">
      <c r="A33" s="5">
        <v>9004</v>
      </c>
      <c r="B33" s="6" t="s">
        <v>24</v>
      </c>
      <c r="C33" s="7">
        <v>65</v>
      </c>
      <c r="D33" s="7">
        <f>'22 - 23'!D33</f>
        <v>5</v>
      </c>
      <c r="E33" s="39">
        <f>'22 - 23'!E33*E$1</f>
        <v>5.08</v>
      </c>
      <c r="F33" s="39">
        <f>('22 - 23'!F33)*F$1</f>
        <v>5.1612800000000005</v>
      </c>
      <c r="G33" s="39">
        <f>('22 - 23'!G33)*G$1</f>
        <v>5.24386048</v>
      </c>
      <c r="H33" s="39">
        <f>('22 - 23'!H33)*H$1</f>
        <v>5.32776224768</v>
      </c>
      <c r="I33" s="39">
        <f>('22 - 23'!I33)*I$1</f>
        <v>5.41300644364288</v>
      </c>
      <c r="J33" s="39">
        <f>('22 - 23'!J33)*J$1</f>
        <v>5.499614546741166</v>
      </c>
      <c r="K33" s="39">
        <f>('22 - 23'!K33)*K$1</f>
        <v>5.5876083794890254</v>
      </c>
      <c r="L33" s="39">
        <f>('22 - 23'!L33)*L$1</f>
        <v>5.67701011356085</v>
      </c>
      <c r="M33" s="39">
        <f>('22 - 23'!M33)*M$1</f>
        <v>5.767842275377824</v>
      </c>
      <c r="N33" s="39">
        <f>('22 - 23'!N33)*N$1</f>
        <v>5.860127751783869</v>
      </c>
      <c r="O33" s="39">
        <f>('22 - 23'!O33)*O$1</f>
        <v>5.953889795812412</v>
      </c>
      <c r="P33" s="7">
        <f t="shared" si="8"/>
        <v>65.57200203408803</v>
      </c>
      <c r="Q33" s="22">
        <f t="shared" si="9"/>
        <v>0.5720020340880296</v>
      </c>
      <c r="R33" s="25">
        <f t="shared" si="10"/>
        <v>0.008800031293661994</v>
      </c>
      <c r="S33" s="12">
        <f t="shared" si="7"/>
        <v>5.416666666666667</v>
      </c>
      <c r="T33" t="s">
        <v>51</v>
      </c>
    </row>
    <row r="34" spans="1:20" ht="16.5">
      <c r="A34" s="5">
        <v>10000</v>
      </c>
      <c r="B34" s="6" t="s">
        <v>25</v>
      </c>
      <c r="C34" s="7">
        <v>447200</v>
      </c>
      <c r="D34" s="7">
        <f>'22 - 23'!D34</f>
        <v>37267</v>
      </c>
      <c r="E34" s="39">
        <f>'22 - 23'!E34*E$1</f>
        <v>37863.272</v>
      </c>
      <c r="F34" s="39">
        <f>('22 - 23'!F34)*F$1</f>
        <v>38469.084352000005</v>
      </c>
      <c r="G34" s="39">
        <f>('22 - 23'!G34)*G$1</f>
        <v>39084.589701632</v>
      </c>
      <c r="H34" s="39">
        <f>('22 - 23'!H34)*H$1</f>
        <v>39709.94313685811</v>
      </c>
      <c r="I34" s="39">
        <f>('22 - 23'!I34)*I$1</f>
        <v>40345.30222704785</v>
      </c>
      <c r="J34" s="39">
        <f>('22 - 23'!J34)*J$1</f>
        <v>40990.827062680604</v>
      </c>
      <c r="K34" s="39">
        <f>('22 - 23'!K34)*K$1</f>
        <v>41646.6802956835</v>
      </c>
      <c r="L34" s="39">
        <f>('22 - 23'!L34)*L$1</f>
        <v>42313.027180414436</v>
      </c>
      <c r="M34" s="39">
        <f>('22 - 23'!M34)*M$1</f>
        <v>42990.03561530107</v>
      </c>
      <c r="N34" s="39">
        <f>('22 - 23'!N34)*N$1</f>
        <v>43677.87618514589</v>
      </c>
      <c r="O34" s="39">
        <f>('22 - 23'!O34)*O$1</f>
        <v>44376.72220410823</v>
      </c>
      <c r="P34" s="7">
        <f t="shared" si="8"/>
        <v>488734.35996087163</v>
      </c>
      <c r="Q34" s="22">
        <f t="shared" si="9"/>
        <v>41534.35996087163</v>
      </c>
      <c r="R34" s="25">
        <f t="shared" si="10"/>
        <v>0.09287647576223532</v>
      </c>
      <c r="S34" s="12">
        <f t="shared" si="7"/>
        <v>37266.666666666664</v>
      </c>
      <c r="T34" t="s">
        <v>51</v>
      </c>
    </row>
    <row r="35" spans="1:20" ht="16.5">
      <c r="A35" s="5">
        <v>11000</v>
      </c>
      <c r="B35" s="6" t="s">
        <v>26</v>
      </c>
      <c r="C35" s="7">
        <v>80550</v>
      </c>
      <c r="D35" s="7">
        <f>'22 - 23'!D35</f>
        <v>6713</v>
      </c>
      <c r="E35" s="39">
        <f>'22 - 23'!E35*E$1</f>
        <v>6820.408</v>
      </c>
      <c r="F35" s="39">
        <f>('22 - 23'!F35)*F$1</f>
        <v>6929.534528</v>
      </c>
      <c r="G35" s="39">
        <f>('22 - 23'!G35)*G$1</f>
        <v>7040.407080448</v>
      </c>
      <c r="H35" s="39">
        <f>('22 - 23'!H35)*H$1</f>
        <v>7153.053593735168</v>
      </c>
      <c r="I35" s="39">
        <f>('22 - 23'!I35)*I$1</f>
        <v>7267.502451234931</v>
      </c>
      <c r="J35" s="39">
        <f>('22 - 23'!J35)*J$1</f>
        <v>7383.78249045469</v>
      </c>
      <c r="K35" s="39">
        <f>('22 - 23'!K35)*K$1</f>
        <v>7501.923010301965</v>
      </c>
      <c r="L35" s="39">
        <f>('22 - 23'!L35)*L$1</f>
        <v>7621.953778466796</v>
      </c>
      <c r="M35" s="39">
        <f>('22 - 23'!M35)*M$1</f>
        <v>7743.905038922266</v>
      </c>
      <c r="N35" s="39">
        <f>('22 - 23'!N35)*N$1</f>
        <v>7867.807519545023</v>
      </c>
      <c r="O35" s="39">
        <f>('22 - 23'!O35)*O$1</f>
        <v>7993.692439857744</v>
      </c>
      <c r="P35" s="7">
        <f t="shared" si="8"/>
        <v>88036.96993096659</v>
      </c>
      <c r="Q35" s="22">
        <f t="shared" si="9"/>
        <v>7486.969930966588</v>
      </c>
      <c r="R35" s="25">
        <f t="shared" si="10"/>
        <v>0.09294810590895827</v>
      </c>
      <c r="S35" s="12">
        <f t="shared" si="7"/>
        <v>6712.5</v>
      </c>
      <c r="T35" t="s">
        <v>51</v>
      </c>
    </row>
    <row r="36" spans="1:20" ht="16.5">
      <c r="A36" s="5">
        <v>12000</v>
      </c>
      <c r="B36" s="6" t="s">
        <v>27</v>
      </c>
      <c r="C36" s="7">
        <v>334</v>
      </c>
      <c r="D36" s="7">
        <f>'22 - 23'!D36</f>
        <v>28</v>
      </c>
      <c r="E36" s="39">
        <f>'22 - 23'!E36*E$1</f>
        <v>28.448</v>
      </c>
      <c r="F36" s="39">
        <f>('22 - 23'!F36)*F$1</f>
        <v>28.903168</v>
      </c>
      <c r="G36" s="39">
        <f>('22 - 23'!G36)*G$1</f>
        <v>29.365618687999998</v>
      </c>
      <c r="H36" s="39">
        <f>('22 - 23'!H36)*H$1</f>
        <v>29.835468587008002</v>
      </c>
      <c r="I36" s="39">
        <f>('22 - 23'!I36)*I$1</f>
        <v>30.312836084400132</v>
      </c>
      <c r="J36" s="39">
        <f>('22 - 23'!J36)*J$1</f>
        <v>30.79784146175053</v>
      </c>
      <c r="K36" s="39">
        <f>('22 - 23'!K36)*K$1</f>
        <v>31.29060692513854</v>
      </c>
      <c r="L36" s="39">
        <f>('22 - 23'!L36)*L$1</f>
        <v>31.79125663594076</v>
      </c>
      <c r="M36" s="39">
        <f>('22 - 23'!M36)*M$1</f>
        <v>32.29991674211581</v>
      </c>
      <c r="N36" s="39">
        <f>('22 - 23'!N36)*N$1</f>
        <v>32.81671540998967</v>
      </c>
      <c r="O36" s="39">
        <f>('22 - 23'!O36)*O$1</f>
        <v>33.34178285654951</v>
      </c>
      <c r="P36" s="7">
        <f t="shared" si="8"/>
        <v>367.203211390893</v>
      </c>
      <c r="Q36" s="22">
        <f t="shared" si="9"/>
        <v>33.20321139089299</v>
      </c>
      <c r="R36" s="25">
        <f t="shared" si="10"/>
        <v>0.0994108125475838</v>
      </c>
      <c r="S36" s="12">
        <f t="shared" si="7"/>
        <v>27.833333333333332</v>
      </c>
      <c r="T36" t="s">
        <v>51</v>
      </c>
    </row>
    <row r="37" spans="1:20" ht="16.5">
      <c r="A37" s="5">
        <v>12001</v>
      </c>
      <c r="B37" s="6" t="s">
        <v>28</v>
      </c>
      <c r="C37" s="7">
        <v>138</v>
      </c>
      <c r="D37" s="7">
        <f>'22 - 23'!D37</f>
        <v>12</v>
      </c>
      <c r="E37" s="39">
        <f>'22 - 23'!E37*E$1</f>
        <v>12.192</v>
      </c>
      <c r="F37" s="39">
        <f>('22 - 23'!F37)*F$1</f>
        <v>12.387072</v>
      </c>
      <c r="G37" s="39">
        <f>('22 - 23'!G37)*G$1</f>
        <v>12.585265152</v>
      </c>
      <c r="H37" s="39">
        <f>('22 - 23'!H37)*H$1</f>
        <v>12.786629394432001</v>
      </c>
      <c r="I37" s="39">
        <f>('22 - 23'!I37)*I$1</f>
        <v>12.991215464742913</v>
      </c>
      <c r="J37" s="39">
        <f>('22 - 23'!J37)*J$1</f>
        <v>13.199074912178798</v>
      </c>
      <c r="K37" s="39">
        <f>('22 - 23'!K37)*K$1</f>
        <v>13.41026011077366</v>
      </c>
      <c r="L37" s="39">
        <f>('22 - 23'!L37)*L$1</f>
        <v>13.62482427254604</v>
      </c>
      <c r="M37" s="39">
        <f>('22 - 23'!M37)*M$1</f>
        <v>13.842821460906777</v>
      </c>
      <c r="N37" s="39">
        <f>('22 - 23'!N37)*N$1</f>
        <v>14.064306604281285</v>
      </c>
      <c r="O37" s="39">
        <f>('22 - 23'!O37)*O$1</f>
        <v>14.289335509949787</v>
      </c>
      <c r="P37" s="7">
        <f t="shared" si="8"/>
        <v>157.37280488181125</v>
      </c>
      <c r="Q37" s="22">
        <f t="shared" si="9"/>
        <v>19.37280488181125</v>
      </c>
      <c r="R37" s="25">
        <f t="shared" si="10"/>
        <v>0.140382644071096</v>
      </c>
      <c r="S37" s="12">
        <f t="shared" si="7"/>
        <v>11.5</v>
      </c>
      <c r="T37" t="s">
        <v>51</v>
      </c>
    </row>
    <row r="38" spans="1:20" ht="16.5">
      <c r="A38" s="5">
        <v>13000</v>
      </c>
      <c r="B38" s="6" t="s">
        <v>29</v>
      </c>
      <c r="C38" s="7">
        <v>3150</v>
      </c>
      <c r="D38" s="7">
        <f>'22 - 23'!D38</f>
        <v>263</v>
      </c>
      <c r="E38" s="39">
        <f>'22 - 23'!E38*E$1</f>
        <v>267.208</v>
      </c>
      <c r="F38" s="39">
        <f>('22 - 23'!F38)*F$1</f>
        <v>271.48332800000003</v>
      </c>
      <c r="G38" s="39">
        <f>('22 - 23'!G38)*G$1</f>
        <v>275.827061248</v>
      </c>
      <c r="H38" s="39">
        <f>('22 - 23'!H38)*H$1</f>
        <v>280.24029422796804</v>
      </c>
      <c r="I38" s="39">
        <f>('22 - 23'!I38)*I$1</f>
        <v>284.7241389356155</v>
      </c>
      <c r="J38" s="39">
        <f>('22 - 23'!J38)*J$1</f>
        <v>289.27972515858534</v>
      </c>
      <c r="K38" s="39">
        <f>('22 - 23'!K38)*K$1</f>
        <v>293.9082007611227</v>
      </c>
      <c r="L38" s="39">
        <f>('22 - 23'!L38)*L$1</f>
        <v>298.6107319733007</v>
      </c>
      <c r="M38" s="39">
        <f>('22 - 23'!M38)*M$1</f>
        <v>303.3885036848735</v>
      </c>
      <c r="N38" s="39">
        <f>('22 - 23'!N38)*N$1</f>
        <v>308.2427197438315</v>
      </c>
      <c r="O38" s="39">
        <f>('22 - 23'!O38)*O$1</f>
        <v>313.17460325973286</v>
      </c>
      <c r="P38" s="7">
        <f t="shared" si="8"/>
        <v>3449.08730699303</v>
      </c>
      <c r="Q38" s="22">
        <f t="shared" si="9"/>
        <v>299.08730699302987</v>
      </c>
      <c r="R38" s="25">
        <f t="shared" si="10"/>
        <v>0.09494835142635868</v>
      </c>
      <c r="S38" s="12">
        <f t="shared" si="7"/>
        <v>262.5</v>
      </c>
      <c r="T38" t="s">
        <v>51</v>
      </c>
    </row>
    <row r="39" spans="1:20" ht="16.5">
      <c r="A39" s="5">
        <v>14000</v>
      </c>
      <c r="B39" s="6" t="s">
        <v>30</v>
      </c>
      <c r="C39" s="7">
        <v>6180</v>
      </c>
      <c r="D39" s="7">
        <f>'22 - 23'!D39</f>
        <v>515</v>
      </c>
      <c r="E39" s="39">
        <f>'22 - 23'!E39*E$1</f>
        <v>523.24</v>
      </c>
      <c r="F39" s="39">
        <f>('22 - 23'!F39)*F$1</f>
        <v>531.61184</v>
      </c>
      <c r="G39" s="39">
        <f>('22 - 23'!G39)*G$1</f>
        <v>540.11762944</v>
      </c>
      <c r="H39" s="39">
        <f>('22 - 23'!H39)*H$1</f>
        <v>548.75951151104</v>
      </c>
      <c r="I39" s="39">
        <f>('22 - 23'!I39)*I$1</f>
        <v>557.5396636952166</v>
      </c>
      <c r="J39" s="39">
        <f>('22 - 23'!J39)*J$1</f>
        <v>566.4602983143401</v>
      </c>
      <c r="K39" s="39">
        <f>('22 - 23'!K39)*K$1</f>
        <v>575.5236630873696</v>
      </c>
      <c r="L39" s="39">
        <f>('22 - 23'!L39)*L$1</f>
        <v>584.7320416967675</v>
      </c>
      <c r="M39" s="39">
        <f>('22 - 23'!M39)*M$1</f>
        <v>594.0877543639158</v>
      </c>
      <c r="N39" s="39">
        <f>('22 - 23'!N39)*N$1</f>
        <v>603.5931584337385</v>
      </c>
      <c r="O39" s="39">
        <f>('22 - 23'!O39)*O$1</f>
        <v>613.2506489686784</v>
      </c>
      <c r="P39" s="7">
        <f t="shared" si="8"/>
        <v>6753.916209511067</v>
      </c>
      <c r="Q39" s="22">
        <f t="shared" si="9"/>
        <v>573.9162095110669</v>
      </c>
      <c r="R39" s="25">
        <f t="shared" si="10"/>
        <v>0.0928667005681338</v>
      </c>
      <c r="S39" s="12">
        <f t="shared" si="7"/>
        <v>515</v>
      </c>
      <c r="T39" t="s">
        <v>51</v>
      </c>
    </row>
    <row r="40" spans="1:20" ht="16.5">
      <c r="A40" s="5">
        <v>14001</v>
      </c>
      <c r="B40" s="6" t="s">
        <v>31</v>
      </c>
      <c r="C40" s="7">
        <v>3850</v>
      </c>
      <c r="D40" s="7">
        <f>'22 - 23'!D40</f>
        <v>321</v>
      </c>
      <c r="E40" s="39">
        <f>'22 - 23'!E40*E$1</f>
        <v>326.136</v>
      </c>
      <c r="F40" s="39">
        <f>('22 - 23'!F40)*F$1</f>
        <v>331.354176</v>
      </c>
      <c r="G40" s="39">
        <f>('22 - 23'!G40)*G$1</f>
        <v>336.655842816</v>
      </c>
      <c r="H40" s="39">
        <f>('22 - 23'!H40)*H$1</f>
        <v>342.042336301056</v>
      </c>
      <c r="I40" s="39">
        <f>('22 - 23'!I40)*I$1</f>
        <v>347.5150136818729</v>
      </c>
      <c r="J40" s="39">
        <f>('22 - 23'!J40)*J$1</f>
        <v>353.07525390078285</v>
      </c>
      <c r="K40" s="39">
        <f>('22 - 23'!K40)*K$1</f>
        <v>358.7244579631954</v>
      </c>
      <c r="L40" s="39">
        <f>('22 - 23'!L40)*L$1</f>
        <v>364.46404929060657</v>
      </c>
      <c r="M40" s="39">
        <f>('22 - 23'!M40)*M$1</f>
        <v>370.2954740792563</v>
      </c>
      <c r="N40" s="39">
        <f>('22 - 23'!N40)*N$1</f>
        <v>376.2202016645244</v>
      </c>
      <c r="O40" s="39">
        <f>('22 - 23'!O40)*O$1</f>
        <v>382.2397248911568</v>
      </c>
      <c r="P40" s="7">
        <f t="shared" si="8"/>
        <v>4209.722530588451</v>
      </c>
      <c r="Q40" s="22">
        <f t="shared" si="9"/>
        <v>359.72253058845126</v>
      </c>
      <c r="R40" s="25">
        <f t="shared" si="10"/>
        <v>0.09343442352946786</v>
      </c>
      <c r="S40" s="12">
        <f t="shared" si="7"/>
        <v>320.8333333333333</v>
      </c>
      <c r="T40" t="s">
        <v>51</v>
      </c>
    </row>
    <row r="41" spans="1:20" ht="16.5">
      <c r="A41" s="5">
        <v>15000</v>
      </c>
      <c r="B41" s="6" t="s">
        <v>32</v>
      </c>
      <c r="C41" s="7">
        <v>20950</v>
      </c>
      <c r="D41" s="7">
        <f>'22 - 23'!D41</f>
        <v>14123</v>
      </c>
      <c r="E41" s="39">
        <f>'22 - 23'!E41*E$1</f>
        <v>14348.968</v>
      </c>
      <c r="F41" s="39">
        <f>('22 - 23'!F41)*F$1</f>
        <v>14578.551488000001</v>
      </c>
      <c r="G41" s="39">
        <f>('22 - 23'!G41)*G$1</f>
        <v>14811.808311808</v>
      </c>
      <c r="H41" s="39">
        <f>('22 - 23'!H41)*H$1</f>
        <v>15048.797244796928</v>
      </c>
      <c r="I41" s="39">
        <f>('22 - 23'!I41)*I$1</f>
        <v>15289.57800071368</v>
      </c>
      <c r="J41" s="39">
        <f>('22 - 23'!J41)*J$1</f>
        <v>15534.211248725098</v>
      </c>
      <c r="K41" s="39">
        <f>('22 - 23'!K41)*K$1</f>
        <v>15782.758628704702</v>
      </c>
      <c r="L41" s="39">
        <f>('22 - 23'!L41)*L$1</f>
        <v>16035.282766763976</v>
      </c>
      <c r="M41" s="39">
        <f>('22 - 23'!M41)*M$1</f>
        <v>16291.8472910322</v>
      </c>
      <c r="N41" s="39">
        <f>('22 - 23'!N41)*N$1</f>
        <v>16552.516847688716</v>
      </c>
      <c r="O41" s="39">
        <f>('22 - 23'!O41)*O$1</f>
        <v>16817.357117251737</v>
      </c>
      <c r="P41" s="7">
        <f t="shared" si="8"/>
        <v>185214.67694548503</v>
      </c>
      <c r="Q41" s="22">
        <f t="shared" si="9"/>
        <v>164264.67694548503</v>
      </c>
      <c r="R41" s="25">
        <f t="shared" si="10"/>
        <v>7.8407960355840105</v>
      </c>
      <c r="S41" s="12">
        <f t="shared" si="7"/>
        <v>1745.8333333333333</v>
      </c>
      <c r="T41" t="s">
        <v>51</v>
      </c>
    </row>
    <row r="42" spans="1:20" ht="16.5">
      <c r="A42" s="5">
        <v>16000</v>
      </c>
      <c r="B42" s="6" t="s">
        <v>33</v>
      </c>
      <c r="C42" s="7">
        <v>44000</v>
      </c>
      <c r="D42" s="7">
        <f>'22 - 23'!D42</f>
        <v>3667</v>
      </c>
      <c r="E42" s="39">
        <f>'22 - 23'!E42*E$1</f>
        <v>3725.672</v>
      </c>
      <c r="F42" s="39">
        <f>('22 - 23'!F42)*F$1</f>
        <v>3785.282752</v>
      </c>
      <c r="G42" s="39">
        <f>('22 - 23'!G42)*G$1</f>
        <v>3845.847276032</v>
      </c>
      <c r="H42" s="39">
        <f>('22 - 23'!H42)*H$1</f>
        <v>3907.380832448512</v>
      </c>
      <c r="I42" s="39">
        <f>('22 - 23'!I42)*I$1</f>
        <v>3969.8989257676885</v>
      </c>
      <c r="J42" s="39">
        <f>('22 - 23'!J42)*J$1</f>
        <v>4033.417308579971</v>
      </c>
      <c r="K42" s="39">
        <f>('22 - 23'!K42)*K$1</f>
        <v>4097.951985517251</v>
      </c>
      <c r="L42" s="39">
        <f>('22 - 23'!L42)*L$1</f>
        <v>4163.519217285527</v>
      </c>
      <c r="M42" s="39">
        <f>('22 - 23'!M42)*M$1</f>
        <v>4230.135524762096</v>
      </c>
      <c r="N42" s="39">
        <f>('22 - 23'!N42)*N$1</f>
        <v>4297.817693158289</v>
      </c>
      <c r="O42" s="39">
        <f>('22 - 23'!O42)*O$1</f>
        <v>4366.5827762488225</v>
      </c>
      <c r="P42" s="7">
        <f t="shared" si="8"/>
        <v>48090.50629180015</v>
      </c>
      <c r="Q42" s="22">
        <f t="shared" si="9"/>
        <v>4090.5062918001495</v>
      </c>
      <c r="R42" s="25">
        <f t="shared" si="10"/>
        <v>0.09296605208636703</v>
      </c>
      <c r="S42" s="12">
        <f t="shared" si="7"/>
        <v>3666.6666666666665</v>
      </c>
      <c r="T42" t="s">
        <v>51</v>
      </c>
    </row>
    <row r="43" spans="1:20" ht="16.5">
      <c r="A43" s="5"/>
      <c r="B43" s="6"/>
      <c r="C43" s="9" t="s">
        <v>34</v>
      </c>
      <c r="D43" s="9" t="s">
        <v>34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34</v>
      </c>
      <c r="O43" s="9" t="s">
        <v>34</v>
      </c>
      <c r="P43" s="9" t="s">
        <v>34</v>
      </c>
      <c r="Q43" s="9" t="s">
        <v>34</v>
      </c>
      <c r="R43" s="9" t="s">
        <v>34</v>
      </c>
      <c r="S43" s="9" t="s">
        <v>34</v>
      </c>
      <c r="T43" t="s">
        <v>51</v>
      </c>
    </row>
    <row r="44" spans="1:20" ht="16.5">
      <c r="A44" s="5"/>
      <c r="B44" s="6" t="s">
        <v>65</v>
      </c>
      <c r="C44" s="28">
        <f>SUM(C16:C43)</f>
        <v>850769</v>
      </c>
      <c r="D44" s="28">
        <f>SUM(D16:D43)</f>
        <v>103079</v>
      </c>
      <c r="E44" s="28">
        <f>SUM(E16:E43)</f>
        <v>104728.26400000001</v>
      </c>
      <c r="F44" s="28">
        <f>SUM(F16:F43)</f>
        <v>106403.91622400002</v>
      </c>
      <c r="G44" s="28">
        <f>SUM(G16:G43)</f>
        <v>108106.378883584</v>
      </c>
      <c r="H44" s="28">
        <f>SUM(H16:H43)</f>
        <v>109836.08094572138</v>
      </c>
      <c r="I44" s="28">
        <f>SUM(I16:I43)</f>
        <v>111593.45824085291</v>
      </c>
      <c r="J44" s="28">
        <f>SUM(J16:J43)</f>
        <v>113378.95357270652</v>
      </c>
      <c r="K44" s="28">
        <f>SUM(K16:K43)</f>
        <v>115193.01682986984</v>
      </c>
      <c r="L44" s="28">
        <f>SUM(L16:L43)</f>
        <v>117036.10509914777</v>
      </c>
      <c r="M44" s="28">
        <f>SUM(M16:M43)</f>
        <v>118908.68278073415</v>
      </c>
      <c r="N44" s="28">
        <f>SUM(N16:N43)</f>
        <v>120811.2217052259</v>
      </c>
      <c r="O44" s="28">
        <f>SUM(O16:O43)</f>
        <v>122744.2012525095</v>
      </c>
      <c r="P44" s="28">
        <f>SUM(P16:P43)</f>
        <v>1134741.3386445874</v>
      </c>
      <c r="Q44" s="29">
        <f>P44-C44</f>
        <v>283972.33864458743</v>
      </c>
      <c r="R44" s="25">
        <f>(Q44*1)/C44</f>
        <v>0.3337831287277597</v>
      </c>
      <c r="S44" s="10">
        <f>SUM(S16:S43)</f>
        <v>70897.41666666667</v>
      </c>
      <c r="T44" t="s">
        <v>51</v>
      </c>
    </row>
    <row r="45" spans="1:20" ht="16.5">
      <c r="A45" s="5"/>
      <c r="B45" s="6"/>
      <c r="C45" s="7"/>
      <c r="D45" s="7"/>
      <c r="E45" s="7"/>
      <c r="F45" s="7"/>
      <c r="G45" s="7"/>
      <c r="H45" s="7"/>
      <c r="I45" s="6"/>
      <c r="J45" s="6"/>
      <c r="K45" s="6"/>
      <c r="P45" s="30"/>
      <c r="T45" t="s">
        <v>51</v>
      </c>
    </row>
    <row r="46" spans="1:20" ht="16.5">
      <c r="A46" s="5"/>
      <c r="B46" s="20" t="s">
        <v>66</v>
      </c>
      <c r="C46" s="11"/>
      <c r="D46" s="28">
        <f>D5+D12-D44</f>
        <v>42254</v>
      </c>
      <c r="E46" s="28">
        <f>E5+E12-E44</f>
        <v>7858.73599999999</v>
      </c>
      <c r="F46" s="28">
        <f>F5+F12-F44</f>
        <v>-28212.180224000025</v>
      </c>
      <c r="G46" s="28">
        <f>G5+G12-G44</f>
        <v>-50985.55910758402</v>
      </c>
      <c r="H46" s="28">
        <f>H5+H12-H44</f>
        <v>-90488.6400533054</v>
      </c>
      <c r="I46" s="28">
        <f>I5+I12-I44</f>
        <v>-131749.0982941583</v>
      </c>
      <c r="J46" s="28">
        <f>J5+J12-J44</f>
        <v>-174795.05186686481</v>
      </c>
      <c r="K46" s="28">
        <f>K5+K12-K44</f>
        <v>-219655.06869673467</v>
      </c>
      <c r="L46" s="28">
        <f>L5+L12-L44</f>
        <v>-266358.17379588244</v>
      </c>
      <c r="M46" s="28">
        <f>M5+M12-M44</f>
        <v>-314933.8565766166</v>
      </c>
      <c r="N46" s="28">
        <f>N5+N12-N44</f>
        <v>-412412.07828184246</v>
      </c>
      <c r="O46" s="28">
        <f>O5+O12-O44</f>
        <v>-517656.27953435195</v>
      </c>
      <c r="T46" t="s">
        <v>51</v>
      </c>
    </row>
    <row r="47" spans="1:20" ht="16.5">
      <c r="A47" s="5"/>
      <c r="B47" s="6"/>
      <c r="C47" s="11"/>
      <c r="D47" s="11"/>
      <c r="E47" s="6"/>
      <c r="F47" s="6"/>
      <c r="G47" s="6"/>
      <c r="H47" s="6"/>
      <c r="I47" s="6"/>
      <c r="J47" s="6"/>
      <c r="K47" s="6"/>
      <c r="Q47" s="31" t="s">
        <v>67</v>
      </c>
      <c r="T47" t="s">
        <v>51</v>
      </c>
    </row>
    <row r="48" spans="1:20" ht="16.5">
      <c r="A48" s="5"/>
      <c r="B48" s="6"/>
      <c r="C48" s="11"/>
      <c r="D48" s="11"/>
      <c r="E48" s="6"/>
      <c r="F48" s="6"/>
      <c r="G48" s="6"/>
      <c r="H48" s="6"/>
      <c r="I48" s="6"/>
      <c r="J48" s="6"/>
      <c r="K48" s="6"/>
      <c r="N48" s="20" t="s">
        <v>68</v>
      </c>
      <c r="P48" s="28">
        <f>P12-P44</f>
        <v>-375578.33864458743</v>
      </c>
      <c r="Q48" s="32" t="s">
        <v>54</v>
      </c>
      <c r="T48" t="s">
        <v>51</v>
      </c>
    </row>
    <row r="49" spans="1:11" ht="15">
      <c r="A49" s="5"/>
      <c r="B49" s="6"/>
      <c r="C49" s="11"/>
      <c r="D49" s="11"/>
      <c r="E49" s="6"/>
      <c r="F49" s="6"/>
      <c r="G49" s="6"/>
      <c r="H49" s="6"/>
      <c r="I49" s="6"/>
      <c r="J49" s="6"/>
      <c r="K49" s="6"/>
    </row>
    <row r="50" spans="1:11" ht="15">
      <c r="A50" s="5"/>
      <c r="B50" s="6"/>
      <c r="C50" s="11"/>
      <c r="D50" s="11"/>
      <c r="E50" s="6"/>
      <c r="F50" s="6"/>
      <c r="G50" s="6"/>
      <c r="H50" s="6"/>
      <c r="I50" s="6"/>
      <c r="J50" s="6"/>
      <c r="K50" s="6"/>
    </row>
    <row r="51" spans="1:11" ht="15">
      <c r="A51" s="5"/>
      <c r="B51" s="6"/>
      <c r="C51" s="11"/>
      <c r="D51" s="11"/>
      <c r="E51" s="6"/>
      <c r="F51" s="6"/>
      <c r="G51" s="6"/>
      <c r="H51" s="6"/>
      <c r="I51" s="6"/>
      <c r="J51" s="6"/>
      <c r="K51" s="6"/>
    </row>
    <row r="52" spans="1:11" ht="15">
      <c r="A52" s="5"/>
      <c r="B52" s="6"/>
      <c r="C52" s="11"/>
      <c r="D52" s="11"/>
      <c r="E52" s="6"/>
      <c r="F52" s="6"/>
      <c r="G52" s="6"/>
      <c r="H52" s="6"/>
      <c r="I52" s="6"/>
      <c r="J52" s="6"/>
      <c r="K52" s="6"/>
    </row>
    <row r="53" spans="1:11" ht="15">
      <c r="A53" s="5"/>
      <c r="B53" s="6"/>
      <c r="C53" s="11"/>
      <c r="D53" s="11"/>
      <c r="E53" s="6"/>
      <c r="F53" s="6"/>
      <c r="G53" s="6"/>
      <c r="H53" s="6"/>
      <c r="I53" s="6"/>
      <c r="J53" s="6"/>
      <c r="K53" s="6"/>
    </row>
    <row r="54" spans="1:11" ht="15">
      <c r="A54" s="5"/>
      <c r="B54" s="6"/>
      <c r="C54" s="11"/>
      <c r="D54" s="11"/>
      <c r="E54" s="6"/>
      <c r="F54" s="6"/>
      <c r="G54" s="6"/>
      <c r="H54" s="6"/>
      <c r="I54" s="6"/>
      <c r="J54" s="6"/>
      <c r="K54" s="6"/>
    </row>
    <row r="55" spans="1:11" ht="15">
      <c r="A55" s="5"/>
      <c r="B55" s="6"/>
      <c r="C55" s="11"/>
      <c r="D55" s="11"/>
      <c r="E55" s="6"/>
      <c r="F55" s="6"/>
      <c r="G55" s="6"/>
      <c r="H55" s="6"/>
      <c r="I55" s="6"/>
      <c r="J55" s="6"/>
      <c r="K55" s="6"/>
    </row>
    <row r="56" spans="1:11" ht="15">
      <c r="A56" s="5"/>
      <c r="B56" s="6"/>
      <c r="C56" s="11"/>
      <c r="D56" s="11"/>
      <c r="E56" s="6"/>
      <c r="F56" s="6"/>
      <c r="G56" s="6"/>
      <c r="H56" s="6"/>
      <c r="I56" s="6"/>
      <c r="J56" s="6"/>
      <c r="K56" s="6"/>
    </row>
    <row r="57" spans="1:11" ht="15">
      <c r="A57" s="5"/>
      <c r="B57" s="6"/>
      <c r="C57" s="11"/>
      <c r="D57" s="11"/>
      <c r="E57" s="6"/>
      <c r="F57" s="6"/>
      <c r="G57" s="6"/>
      <c r="H57" s="6"/>
      <c r="I57" s="6"/>
      <c r="J57" s="6"/>
      <c r="K57" s="6"/>
    </row>
    <row r="58" spans="1:11" ht="15">
      <c r="A58" s="5"/>
      <c r="B58" s="6"/>
      <c r="C58" s="11"/>
      <c r="D58" s="11"/>
      <c r="E58" s="6"/>
      <c r="F58" s="6"/>
      <c r="G58" s="6"/>
      <c r="H58" s="6"/>
      <c r="I58" s="6"/>
      <c r="J58" s="6"/>
      <c r="K58" s="6"/>
    </row>
    <row r="59" spans="1:11" ht="15">
      <c r="A59" s="5"/>
      <c r="B59" s="6"/>
      <c r="C59" s="11"/>
      <c r="D59" s="11"/>
      <c r="E59" s="6"/>
      <c r="F59" s="6"/>
      <c r="G59" s="6"/>
      <c r="H59" s="6"/>
      <c r="I59" s="6"/>
      <c r="J59" s="6"/>
      <c r="K59" s="6"/>
    </row>
    <row r="60" spans="1:11" ht="15">
      <c r="A60" s="5"/>
      <c r="B60" s="6"/>
      <c r="C60" s="11"/>
      <c r="D60" s="11"/>
      <c r="E60" s="6"/>
      <c r="F60" s="6"/>
      <c r="G60" s="6"/>
      <c r="H60" s="6"/>
      <c r="I60" s="6"/>
      <c r="J60" s="6"/>
      <c r="K60" s="6"/>
    </row>
    <row r="61" spans="1:11" ht="15">
      <c r="A61" s="5"/>
      <c r="B61" s="6"/>
      <c r="C61" s="11"/>
      <c r="D61" s="11"/>
      <c r="E61" s="6"/>
      <c r="F61" s="6"/>
      <c r="G61" s="6"/>
      <c r="H61" s="6"/>
      <c r="I61" s="6"/>
      <c r="J61" s="6"/>
      <c r="K61" s="6"/>
    </row>
    <row r="62" spans="1:11" ht="15">
      <c r="A62" s="5"/>
      <c r="B62" s="6"/>
      <c r="C62" s="11"/>
      <c r="D62" s="11"/>
      <c r="E62" s="6"/>
      <c r="F62" s="6"/>
      <c r="G62" s="6"/>
      <c r="H62" s="6"/>
      <c r="I62" s="6"/>
      <c r="J62" s="6"/>
      <c r="K62" s="6"/>
    </row>
    <row r="63" spans="1:11" ht="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sheetProtection selectLockedCells="1" selectUnlockedCells="1"/>
  <printOptions/>
  <pageMargins left="0.30972222222222223" right="0.7875" top="1.0527777777777778" bottom="1.0527777777777778" header="0.7875" footer="0.7875"/>
  <pageSetup horizontalDpi="300" verticalDpi="300" orientation="landscape" scale="5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="107" zoomScaleNormal="107" workbookViewId="0" topLeftCell="B1">
      <selection activeCell="G1" sqref="G1"/>
    </sheetView>
  </sheetViews>
  <sheetFormatPr defaultColWidth="9.140625" defaultRowHeight="12.75"/>
  <cols>
    <col min="1" max="1" width="9.57421875" style="1" customWidth="1"/>
    <col min="2" max="2" width="25.140625" style="0" customWidth="1"/>
    <col min="3" max="3" width="13.8515625" style="0" customWidth="1"/>
    <col min="4" max="5" width="13.421875" style="0" customWidth="1"/>
    <col min="6" max="6" width="11.421875" style="0" customWidth="1"/>
    <col min="7" max="7" width="12.421875" style="0" customWidth="1"/>
    <col min="8" max="8" width="1.28515625" style="12" hidden="1" customWidth="1"/>
    <col min="9" max="16384" width="11.421875" style="0" customWidth="1"/>
  </cols>
  <sheetData>
    <row r="1" spans="3:8" ht="16.5">
      <c r="C1" s="2"/>
      <c r="D1" s="3" t="s">
        <v>70</v>
      </c>
      <c r="E1" s="3"/>
      <c r="F1" s="2"/>
      <c r="H1" s="15"/>
    </row>
    <row r="2" spans="3:8" ht="16.5">
      <c r="C2" s="2"/>
      <c r="D2" s="3"/>
      <c r="E2" s="3"/>
      <c r="F2" s="2"/>
      <c r="H2" s="15"/>
    </row>
    <row r="3" spans="3:9" ht="16.5">
      <c r="C3" s="2" t="s">
        <v>36</v>
      </c>
      <c r="D3" s="3" t="s">
        <v>37</v>
      </c>
      <c r="E3" s="3" t="s">
        <v>37</v>
      </c>
      <c r="F3" s="2" t="s">
        <v>49</v>
      </c>
      <c r="H3" s="15" t="s">
        <v>50</v>
      </c>
      <c r="I3" t="s">
        <v>51</v>
      </c>
    </row>
    <row r="4" spans="1:9" ht="16.5">
      <c r="A4" s="3" t="s">
        <v>2</v>
      </c>
      <c r="B4" s="4" t="s">
        <v>3</v>
      </c>
      <c r="C4" s="3" t="s">
        <v>5</v>
      </c>
      <c r="D4" s="16" t="s">
        <v>4</v>
      </c>
      <c r="E4" s="17" t="s">
        <v>71</v>
      </c>
      <c r="F4" s="18" t="s">
        <v>54</v>
      </c>
      <c r="H4" s="19" t="s">
        <v>7</v>
      </c>
      <c r="I4" t="s">
        <v>51</v>
      </c>
    </row>
    <row r="5" spans="6:9" ht="16.5">
      <c r="F5" s="6"/>
      <c r="I5" t="s">
        <v>51</v>
      </c>
    </row>
    <row r="6" spans="2:9" ht="16.5">
      <c r="B6" s="20" t="s">
        <v>55</v>
      </c>
      <c r="C6" s="21"/>
      <c r="D6" s="21"/>
      <c r="E6" s="21"/>
      <c r="F6" s="23" t="s">
        <v>56</v>
      </c>
      <c r="G6" s="24" t="s">
        <v>57</v>
      </c>
      <c r="I6" t="s">
        <v>51</v>
      </c>
    </row>
    <row r="7" ht="14.25">
      <c r="I7" t="s">
        <v>51</v>
      </c>
    </row>
    <row r="8" spans="1:9" ht="16.5">
      <c r="A8" s="5"/>
      <c r="B8" s="6" t="s">
        <v>58</v>
      </c>
      <c r="C8" s="6"/>
      <c r="D8" s="6"/>
      <c r="E8" s="6"/>
      <c r="F8" s="6"/>
      <c r="I8" t="s">
        <v>51</v>
      </c>
    </row>
    <row r="9" spans="1:9" ht="16.5">
      <c r="A9" s="5"/>
      <c r="B9" s="6" t="s">
        <v>59</v>
      </c>
      <c r="C9" s="22">
        <v>600000</v>
      </c>
      <c r="D9" s="22">
        <v>41000</v>
      </c>
      <c r="E9" s="22">
        <v>47000</v>
      </c>
      <c r="F9" s="22">
        <f aca="true" t="shared" si="0" ref="F9:F13">D9-E9</f>
        <v>-6000</v>
      </c>
      <c r="G9" s="25">
        <f aca="true" t="shared" si="1" ref="G9:G13">(F9*1)/C9</f>
        <v>-0.01</v>
      </c>
      <c r="H9" s="12">
        <f aca="true" t="shared" si="2" ref="H9:H13">C9/12</f>
        <v>50000</v>
      </c>
      <c r="I9" t="s">
        <v>51</v>
      </c>
    </row>
    <row r="10" spans="1:9" ht="16.5">
      <c r="A10" s="5"/>
      <c r="B10" s="6" t="s">
        <v>60</v>
      </c>
      <c r="C10" s="7">
        <v>15000</v>
      </c>
      <c r="D10" s="7">
        <v>0</v>
      </c>
      <c r="E10" s="7">
        <v>0</v>
      </c>
      <c r="F10" s="22">
        <f t="shared" si="0"/>
        <v>0</v>
      </c>
      <c r="G10" s="25">
        <f t="shared" si="1"/>
        <v>0</v>
      </c>
      <c r="H10" s="12">
        <f t="shared" si="2"/>
        <v>1250</v>
      </c>
      <c r="I10" t="s">
        <v>51</v>
      </c>
    </row>
    <row r="11" spans="1:9" ht="16.5">
      <c r="A11" s="5"/>
      <c r="B11" s="6" t="s">
        <v>61</v>
      </c>
      <c r="C11" s="7">
        <v>250000</v>
      </c>
      <c r="D11" s="7">
        <v>17000</v>
      </c>
      <c r="E11" s="7">
        <v>20833</v>
      </c>
      <c r="F11" s="22">
        <f t="shared" si="0"/>
        <v>-3833</v>
      </c>
      <c r="G11" s="25">
        <f t="shared" si="1"/>
        <v>-0.015332</v>
      </c>
      <c r="H11" s="12">
        <f t="shared" si="2"/>
        <v>20833.333333333332</v>
      </c>
      <c r="I11" t="s">
        <v>51</v>
      </c>
    </row>
    <row r="12" spans="1:9" ht="16.5">
      <c r="A12" s="5"/>
      <c r="B12" s="6" t="s">
        <v>62</v>
      </c>
      <c r="C12" s="26">
        <v>30000</v>
      </c>
      <c r="D12" s="7">
        <v>3800</v>
      </c>
      <c r="E12" s="7">
        <v>2500</v>
      </c>
      <c r="F12" s="29">
        <f t="shared" si="0"/>
        <v>1300</v>
      </c>
      <c r="G12" s="25">
        <f t="shared" si="1"/>
        <v>0.043333333333333335</v>
      </c>
      <c r="H12" s="27">
        <f t="shared" si="2"/>
        <v>2500</v>
      </c>
      <c r="I12" t="s">
        <v>51</v>
      </c>
    </row>
    <row r="13" spans="1:9" ht="16.5">
      <c r="A13" s="5"/>
      <c r="B13" s="20" t="s">
        <v>63</v>
      </c>
      <c r="C13" s="28">
        <f>SUM(C9:C12)</f>
        <v>895000</v>
      </c>
      <c r="D13" s="28">
        <f>SUM(D9:D12)</f>
        <v>61800</v>
      </c>
      <c r="E13" s="28">
        <f>SUM(E9:E12)</f>
        <v>70333</v>
      </c>
      <c r="F13" s="22">
        <f t="shared" si="0"/>
        <v>-8533</v>
      </c>
      <c r="G13" s="25">
        <f t="shared" si="1"/>
        <v>-0.009534078212290503</v>
      </c>
      <c r="H13" s="12">
        <f t="shared" si="2"/>
        <v>74583.33333333333</v>
      </c>
      <c r="I13" t="s">
        <v>51</v>
      </c>
    </row>
    <row r="14" spans="1:9" ht="16.5">
      <c r="A14" s="5"/>
      <c r="B14" s="6"/>
      <c r="C14" s="6"/>
      <c r="D14" s="6"/>
      <c r="E14" s="6"/>
      <c r="F14" s="6"/>
      <c r="H14" s="28">
        <f>SUM(H10:H13)</f>
        <v>99166.66666666666</v>
      </c>
      <c r="I14" t="s">
        <v>51</v>
      </c>
    </row>
    <row r="15" spans="1:9" ht="16.5">
      <c r="A15" s="5"/>
      <c r="B15" s="6"/>
      <c r="C15" s="6"/>
      <c r="D15" s="6"/>
      <c r="E15" s="6"/>
      <c r="F15" s="6"/>
      <c r="I15" t="s">
        <v>51</v>
      </c>
    </row>
    <row r="16" spans="1:9" ht="16.5">
      <c r="A16" s="5"/>
      <c r="B16" s="20" t="s">
        <v>64</v>
      </c>
      <c r="C16" s="6"/>
      <c r="D16" s="6"/>
      <c r="E16" s="6"/>
      <c r="F16" s="6"/>
      <c r="I16" t="s">
        <v>51</v>
      </c>
    </row>
    <row r="17" spans="1:9" ht="16.5">
      <c r="A17" s="5">
        <v>2000</v>
      </c>
      <c r="B17" s="6" t="s">
        <v>8</v>
      </c>
      <c r="C17" s="22">
        <v>4380</v>
      </c>
      <c r="D17" s="22">
        <v>365</v>
      </c>
      <c r="E17" s="22">
        <v>365</v>
      </c>
      <c r="F17" s="22">
        <f aca="true" t="shared" si="3" ref="F17:F43">D17-E17</f>
        <v>0</v>
      </c>
      <c r="G17" s="25">
        <f aca="true" t="shared" si="4" ref="G17:G27">(F17*1)/C17</f>
        <v>0</v>
      </c>
      <c r="H17" s="12">
        <f aca="true" t="shared" si="5" ref="H17:H43">C17/12</f>
        <v>365</v>
      </c>
      <c r="I17" t="s">
        <v>51</v>
      </c>
    </row>
    <row r="18" spans="1:9" ht="16.5">
      <c r="A18" s="5">
        <v>3000</v>
      </c>
      <c r="B18" s="6" t="s">
        <v>9</v>
      </c>
      <c r="C18" s="7">
        <v>3050</v>
      </c>
      <c r="D18" s="7">
        <v>254</v>
      </c>
      <c r="E18" s="7">
        <v>254</v>
      </c>
      <c r="F18" s="22">
        <f t="shared" si="3"/>
        <v>0</v>
      </c>
      <c r="G18" s="25">
        <f t="shared" si="4"/>
        <v>0</v>
      </c>
      <c r="H18" s="12">
        <f t="shared" si="5"/>
        <v>254.16666666666666</v>
      </c>
      <c r="I18" t="s">
        <v>51</v>
      </c>
    </row>
    <row r="19" spans="1:9" ht="16.5">
      <c r="A19" s="5">
        <v>3001</v>
      </c>
      <c r="B19" s="6" t="s">
        <v>10</v>
      </c>
      <c r="C19" s="7">
        <v>1800</v>
      </c>
      <c r="D19" s="7">
        <v>150</v>
      </c>
      <c r="E19" s="7">
        <v>150</v>
      </c>
      <c r="F19" s="22">
        <f t="shared" si="3"/>
        <v>0</v>
      </c>
      <c r="G19" s="25">
        <f t="shared" si="4"/>
        <v>0</v>
      </c>
      <c r="H19" s="12">
        <f t="shared" si="5"/>
        <v>150</v>
      </c>
      <c r="I19" t="s">
        <v>51</v>
      </c>
    </row>
    <row r="20" spans="1:9" ht="16.5">
      <c r="A20" s="5">
        <v>4001</v>
      </c>
      <c r="B20" s="6" t="s">
        <v>11</v>
      </c>
      <c r="C20" s="7">
        <v>3700</v>
      </c>
      <c r="D20" s="7">
        <v>308</v>
      </c>
      <c r="E20" s="7">
        <v>308</v>
      </c>
      <c r="F20" s="22">
        <f t="shared" si="3"/>
        <v>0</v>
      </c>
      <c r="G20" s="25">
        <f t="shared" si="4"/>
        <v>0</v>
      </c>
      <c r="H20" s="12">
        <f t="shared" si="5"/>
        <v>308.3333333333333</v>
      </c>
      <c r="I20" t="s">
        <v>51</v>
      </c>
    </row>
    <row r="21" spans="1:9" ht="16.5">
      <c r="A21" s="5">
        <v>5000</v>
      </c>
      <c r="B21" s="6" t="s">
        <v>12</v>
      </c>
      <c r="C21" s="7">
        <v>9200</v>
      </c>
      <c r="D21" s="7">
        <v>767</v>
      </c>
      <c r="E21" s="7">
        <v>767</v>
      </c>
      <c r="F21" s="22">
        <f t="shared" si="3"/>
        <v>0</v>
      </c>
      <c r="G21" s="25">
        <f t="shared" si="4"/>
        <v>0</v>
      </c>
      <c r="H21" s="12">
        <f t="shared" si="5"/>
        <v>766.6666666666666</v>
      </c>
      <c r="I21" t="s">
        <v>51</v>
      </c>
    </row>
    <row r="22" spans="1:9" ht="16.5">
      <c r="A22" s="5">
        <v>5001</v>
      </c>
      <c r="B22" s="6" t="s">
        <v>13</v>
      </c>
      <c r="C22" s="7">
        <v>3400</v>
      </c>
      <c r="D22" s="7">
        <v>283</v>
      </c>
      <c r="E22" s="7">
        <v>283</v>
      </c>
      <c r="F22" s="22">
        <f t="shared" si="3"/>
        <v>0</v>
      </c>
      <c r="G22" s="25">
        <f t="shared" si="4"/>
        <v>0</v>
      </c>
      <c r="H22" s="12">
        <f t="shared" si="5"/>
        <v>283.3333333333333</v>
      </c>
      <c r="I22" t="s">
        <v>51</v>
      </c>
    </row>
    <row r="23" spans="1:9" ht="16.5">
      <c r="A23" s="5">
        <v>5002</v>
      </c>
      <c r="B23" s="6" t="s">
        <v>14</v>
      </c>
      <c r="C23" s="7">
        <v>12800</v>
      </c>
      <c r="D23" s="7">
        <v>1067</v>
      </c>
      <c r="E23" s="7">
        <v>1067</v>
      </c>
      <c r="F23" s="22">
        <f t="shared" si="3"/>
        <v>0</v>
      </c>
      <c r="G23" s="25">
        <f t="shared" si="4"/>
        <v>0</v>
      </c>
      <c r="H23" s="12">
        <f t="shared" si="5"/>
        <v>1066.6666666666667</v>
      </c>
      <c r="I23" t="s">
        <v>51</v>
      </c>
    </row>
    <row r="24" spans="1:9" ht="16.5">
      <c r="A24" s="5">
        <v>6000</v>
      </c>
      <c r="B24" s="6" t="s">
        <v>15</v>
      </c>
      <c r="C24" s="7">
        <v>30620</v>
      </c>
      <c r="D24" s="7">
        <v>25214</v>
      </c>
      <c r="E24" s="7">
        <v>15214</v>
      </c>
      <c r="F24" s="22">
        <f t="shared" si="3"/>
        <v>10000</v>
      </c>
      <c r="G24" s="25">
        <f t="shared" si="4"/>
        <v>0.32658393207054215</v>
      </c>
      <c r="H24" s="12">
        <f t="shared" si="5"/>
        <v>2551.6666666666665</v>
      </c>
      <c r="I24" t="s">
        <v>51</v>
      </c>
    </row>
    <row r="25" spans="1:9" ht="16.5">
      <c r="A25" s="5">
        <v>6001</v>
      </c>
      <c r="B25" s="6" t="s">
        <v>16</v>
      </c>
      <c r="C25" s="7">
        <v>28020</v>
      </c>
      <c r="D25" s="7">
        <v>2</v>
      </c>
      <c r="E25" s="7">
        <v>2335</v>
      </c>
      <c r="F25" s="22">
        <f t="shared" si="3"/>
        <v>-2333</v>
      </c>
      <c r="G25" s="25">
        <f t="shared" si="4"/>
        <v>-0.08326195574589579</v>
      </c>
      <c r="H25" s="12">
        <f t="shared" si="5"/>
        <v>2335</v>
      </c>
      <c r="I25" t="s">
        <v>51</v>
      </c>
    </row>
    <row r="26" spans="1:9" ht="16.5">
      <c r="A26" s="5">
        <v>6002</v>
      </c>
      <c r="B26" s="6" t="s">
        <v>17</v>
      </c>
      <c r="C26" s="7">
        <v>32500</v>
      </c>
      <c r="D26" s="7">
        <v>2705</v>
      </c>
      <c r="E26" s="7">
        <v>2705</v>
      </c>
      <c r="F26" s="22">
        <f t="shared" si="3"/>
        <v>0</v>
      </c>
      <c r="G26" s="25">
        <f t="shared" si="4"/>
        <v>0</v>
      </c>
      <c r="H26" s="12">
        <f t="shared" si="5"/>
        <v>2708.3333333333335</v>
      </c>
      <c r="I26" t="s">
        <v>51</v>
      </c>
    </row>
    <row r="27" spans="1:9" ht="16.5">
      <c r="A27" s="5">
        <v>7000</v>
      </c>
      <c r="B27" s="6" t="s">
        <v>18</v>
      </c>
      <c r="C27" s="7">
        <v>31760</v>
      </c>
      <c r="D27" s="7">
        <v>2647</v>
      </c>
      <c r="E27" s="7">
        <v>2647</v>
      </c>
      <c r="F27" s="22">
        <f t="shared" si="3"/>
        <v>0</v>
      </c>
      <c r="G27" s="25">
        <f t="shared" si="4"/>
        <v>0</v>
      </c>
      <c r="H27" s="12">
        <f t="shared" si="5"/>
        <v>2646.6666666666665</v>
      </c>
      <c r="I27" t="s">
        <v>51</v>
      </c>
    </row>
    <row r="28" spans="1:9" ht="16.5">
      <c r="A28" s="5"/>
      <c r="B28" s="6"/>
      <c r="C28" s="7"/>
      <c r="D28" s="7"/>
      <c r="E28" s="7"/>
      <c r="F28" s="22">
        <f t="shared" si="3"/>
        <v>0</v>
      </c>
      <c r="G28" s="25"/>
      <c r="H28" s="12">
        <f t="shared" si="5"/>
        <v>0</v>
      </c>
      <c r="I28" t="s">
        <v>51</v>
      </c>
    </row>
    <row r="29" spans="1:9" ht="16.5">
      <c r="A29" s="5">
        <v>8000</v>
      </c>
      <c r="B29" s="8" t="s">
        <v>19</v>
      </c>
      <c r="C29" s="7">
        <v>8800</v>
      </c>
      <c r="D29" s="7">
        <v>733</v>
      </c>
      <c r="E29" s="7">
        <v>733</v>
      </c>
      <c r="F29" s="22">
        <f t="shared" si="3"/>
        <v>0</v>
      </c>
      <c r="G29" s="25">
        <f aca="true" t="shared" si="6" ref="G29:G43">(F29*1)/C29</f>
        <v>0</v>
      </c>
      <c r="H29" s="12">
        <f t="shared" si="5"/>
        <v>733.3333333333334</v>
      </c>
      <c r="I29" t="s">
        <v>51</v>
      </c>
    </row>
    <row r="30" spans="1:9" ht="16.5">
      <c r="A30" s="5">
        <v>8001</v>
      </c>
      <c r="B30" s="6" t="s">
        <v>20</v>
      </c>
      <c r="C30" s="7">
        <v>257</v>
      </c>
      <c r="D30" s="7">
        <v>21</v>
      </c>
      <c r="E30" s="7">
        <v>21</v>
      </c>
      <c r="F30" s="22">
        <f t="shared" si="3"/>
        <v>0</v>
      </c>
      <c r="G30" s="25">
        <f t="shared" si="6"/>
        <v>0</v>
      </c>
      <c r="H30" s="12">
        <f t="shared" si="5"/>
        <v>21.416666666666668</v>
      </c>
      <c r="I30" t="s">
        <v>51</v>
      </c>
    </row>
    <row r="31" spans="1:9" ht="16.5">
      <c r="A31" s="5">
        <v>9000</v>
      </c>
      <c r="B31" s="6" t="s">
        <v>21</v>
      </c>
      <c r="C31" s="7">
        <v>63200</v>
      </c>
      <c r="D31" s="7">
        <v>12410</v>
      </c>
      <c r="E31" s="7">
        <v>12410</v>
      </c>
      <c r="F31" s="22">
        <f t="shared" si="3"/>
        <v>0</v>
      </c>
      <c r="G31" s="25">
        <f t="shared" si="6"/>
        <v>0</v>
      </c>
      <c r="H31" s="12">
        <f t="shared" si="5"/>
        <v>5266.666666666667</v>
      </c>
      <c r="I31" t="s">
        <v>51</v>
      </c>
    </row>
    <row r="32" spans="1:9" ht="16.5">
      <c r="A32" s="5">
        <v>9001</v>
      </c>
      <c r="B32" s="6" t="s">
        <v>22</v>
      </c>
      <c r="C32" s="7">
        <v>7700</v>
      </c>
      <c r="D32" s="7">
        <v>642</v>
      </c>
      <c r="E32" s="7">
        <v>642</v>
      </c>
      <c r="F32" s="22">
        <f t="shared" si="3"/>
        <v>0</v>
      </c>
      <c r="G32" s="25">
        <f t="shared" si="6"/>
        <v>0</v>
      </c>
      <c r="H32" s="12">
        <f t="shared" si="5"/>
        <v>641.6666666666666</v>
      </c>
      <c r="I32" t="s">
        <v>51</v>
      </c>
    </row>
    <row r="33" spans="1:9" ht="16.5">
      <c r="A33" s="5">
        <v>9003</v>
      </c>
      <c r="B33" s="6" t="s">
        <v>23</v>
      </c>
      <c r="C33" s="7">
        <v>3165</v>
      </c>
      <c r="D33" s="7">
        <v>264</v>
      </c>
      <c r="E33" s="7">
        <v>264</v>
      </c>
      <c r="F33" s="22">
        <f t="shared" si="3"/>
        <v>0</v>
      </c>
      <c r="G33" s="25">
        <f t="shared" si="6"/>
        <v>0</v>
      </c>
      <c r="H33" s="12">
        <f t="shared" si="5"/>
        <v>263.75</v>
      </c>
      <c r="I33" t="s">
        <v>51</v>
      </c>
    </row>
    <row r="34" spans="1:9" ht="16.5">
      <c r="A34" s="5">
        <v>9004</v>
      </c>
      <c r="B34" s="6" t="s">
        <v>24</v>
      </c>
      <c r="C34" s="7">
        <v>65</v>
      </c>
      <c r="D34" s="7">
        <v>5</v>
      </c>
      <c r="E34" s="7">
        <v>5</v>
      </c>
      <c r="F34" s="22">
        <f t="shared" si="3"/>
        <v>0</v>
      </c>
      <c r="G34" s="25">
        <f t="shared" si="6"/>
        <v>0</v>
      </c>
      <c r="H34" s="12">
        <f t="shared" si="5"/>
        <v>5.416666666666667</v>
      </c>
      <c r="I34" t="s">
        <v>51</v>
      </c>
    </row>
    <row r="35" spans="1:9" ht="16.5">
      <c r="A35" s="5">
        <v>10000</v>
      </c>
      <c r="B35" s="6" t="s">
        <v>25</v>
      </c>
      <c r="C35" s="7">
        <v>447200</v>
      </c>
      <c r="D35" s="7">
        <v>37267</v>
      </c>
      <c r="E35" s="7">
        <v>37267</v>
      </c>
      <c r="F35" s="22">
        <f t="shared" si="3"/>
        <v>0</v>
      </c>
      <c r="G35" s="25">
        <f t="shared" si="6"/>
        <v>0</v>
      </c>
      <c r="H35" s="12">
        <f t="shared" si="5"/>
        <v>37266.666666666664</v>
      </c>
      <c r="I35" t="s">
        <v>51</v>
      </c>
    </row>
    <row r="36" spans="1:9" ht="16.5">
      <c r="A36" s="5">
        <v>11000</v>
      </c>
      <c r="B36" s="6" t="s">
        <v>26</v>
      </c>
      <c r="C36" s="7">
        <v>80550</v>
      </c>
      <c r="D36" s="7">
        <v>6713</v>
      </c>
      <c r="E36" s="7">
        <v>6713</v>
      </c>
      <c r="F36" s="22">
        <f t="shared" si="3"/>
        <v>0</v>
      </c>
      <c r="G36" s="25">
        <f t="shared" si="6"/>
        <v>0</v>
      </c>
      <c r="H36" s="12">
        <f t="shared" si="5"/>
        <v>6712.5</v>
      </c>
      <c r="I36" t="s">
        <v>51</v>
      </c>
    </row>
    <row r="37" spans="1:9" ht="16.5">
      <c r="A37" s="5">
        <v>12000</v>
      </c>
      <c r="B37" s="6" t="s">
        <v>27</v>
      </c>
      <c r="C37" s="7">
        <v>334</v>
      </c>
      <c r="D37" s="7">
        <v>28</v>
      </c>
      <c r="E37" s="7">
        <v>28</v>
      </c>
      <c r="F37" s="22">
        <f t="shared" si="3"/>
        <v>0</v>
      </c>
      <c r="G37" s="25">
        <f t="shared" si="6"/>
        <v>0</v>
      </c>
      <c r="H37" s="12">
        <f t="shared" si="5"/>
        <v>27.833333333333332</v>
      </c>
      <c r="I37" t="s">
        <v>51</v>
      </c>
    </row>
    <row r="38" spans="1:9" ht="16.5">
      <c r="A38" s="5">
        <v>12001</v>
      </c>
      <c r="B38" s="6" t="s">
        <v>28</v>
      </c>
      <c r="C38" s="7">
        <v>138</v>
      </c>
      <c r="D38" s="7">
        <v>12</v>
      </c>
      <c r="E38" s="7">
        <v>12</v>
      </c>
      <c r="F38" s="22">
        <f t="shared" si="3"/>
        <v>0</v>
      </c>
      <c r="G38" s="25">
        <f t="shared" si="6"/>
        <v>0</v>
      </c>
      <c r="H38" s="12">
        <f t="shared" si="5"/>
        <v>11.5</v>
      </c>
      <c r="I38" t="s">
        <v>51</v>
      </c>
    </row>
    <row r="39" spans="1:9" ht="16.5">
      <c r="A39" s="5">
        <v>13000</v>
      </c>
      <c r="B39" s="6" t="s">
        <v>29</v>
      </c>
      <c r="C39" s="7">
        <v>3150</v>
      </c>
      <c r="D39" s="7">
        <v>263</v>
      </c>
      <c r="E39" s="7">
        <v>263</v>
      </c>
      <c r="F39" s="22">
        <f t="shared" si="3"/>
        <v>0</v>
      </c>
      <c r="G39" s="25">
        <f t="shared" si="6"/>
        <v>0</v>
      </c>
      <c r="H39" s="12">
        <f t="shared" si="5"/>
        <v>262.5</v>
      </c>
      <c r="I39" t="s">
        <v>51</v>
      </c>
    </row>
    <row r="40" spans="1:9" ht="16.5">
      <c r="A40" s="5">
        <v>14000</v>
      </c>
      <c r="B40" s="6" t="s">
        <v>30</v>
      </c>
      <c r="C40" s="7">
        <v>6180</v>
      </c>
      <c r="D40" s="7">
        <v>515</v>
      </c>
      <c r="E40" s="7">
        <v>515</v>
      </c>
      <c r="F40" s="22">
        <f t="shared" si="3"/>
        <v>0</v>
      </c>
      <c r="G40" s="25">
        <f t="shared" si="6"/>
        <v>0</v>
      </c>
      <c r="H40" s="12">
        <f t="shared" si="5"/>
        <v>515</v>
      </c>
      <c r="I40" t="s">
        <v>51</v>
      </c>
    </row>
    <row r="41" spans="1:9" ht="16.5">
      <c r="A41" s="5">
        <v>14001</v>
      </c>
      <c r="B41" s="6" t="s">
        <v>31</v>
      </c>
      <c r="C41" s="7">
        <v>3850</v>
      </c>
      <c r="D41" s="7">
        <v>321</v>
      </c>
      <c r="E41" s="7">
        <v>321</v>
      </c>
      <c r="F41" s="22">
        <f t="shared" si="3"/>
        <v>0</v>
      </c>
      <c r="G41" s="25">
        <f t="shared" si="6"/>
        <v>0</v>
      </c>
      <c r="H41" s="12">
        <f t="shared" si="5"/>
        <v>320.8333333333333</v>
      </c>
      <c r="I41" t="s">
        <v>51</v>
      </c>
    </row>
    <row r="42" spans="1:9" ht="16.5">
      <c r="A42" s="5">
        <v>15000</v>
      </c>
      <c r="B42" s="6" t="s">
        <v>32</v>
      </c>
      <c r="C42" s="7">
        <v>20950</v>
      </c>
      <c r="D42" s="7">
        <v>14123</v>
      </c>
      <c r="E42" s="7">
        <v>14123</v>
      </c>
      <c r="F42" s="22">
        <f t="shared" si="3"/>
        <v>0</v>
      </c>
      <c r="G42" s="25">
        <f t="shared" si="6"/>
        <v>0</v>
      </c>
      <c r="H42" s="12">
        <f t="shared" si="5"/>
        <v>1745.8333333333333</v>
      </c>
      <c r="I42" t="s">
        <v>51</v>
      </c>
    </row>
    <row r="43" spans="1:9" ht="16.5">
      <c r="A43" s="5">
        <v>16000</v>
      </c>
      <c r="B43" s="6" t="s">
        <v>33</v>
      </c>
      <c r="C43" s="7">
        <v>44000</v>
      </c>
      <c r="D43" s="7">
        <v>3667</v>
      </c>
      <c r="E43" s="7">
        <v>3667</v>
      </c>
      <c r="F43" s="22">
        <f t="shared" si="3"/>
        <v>0</v>
      </c>
      <c r="G43" s="25">
        <f t="shared" si="6"/>
        <v>0</v>
      </c>
      <c r="H43" s="12">
        <f t="shared" si="5"/>
        <v>3666.6666666666665</v>
      </c>
      <c r="I43" t="s">
        <v>51</v>
      </c>
    </row>
    <row r="44" spans="1:9" ht="16.5">
      <c r="A44" s="5"/>
      <c r="B44" s="6"/>
      <c r="C44" s="9" t="s">
        <v>34</v>
      </c>
      <c r="D44" s="9" t="s">
        <v>34</v>
      </c>
      <c r="E44" s="9" t="s">
        <v>34</v>
      </c>
      <c r="F44" s="9" t="s">
        <v>34</v>
      </c>
      <c r="G44" s="9" t="s">
        <v>34</v>
      </c>
      <c r="H44" s="9" t="s">
        <v>34</v>
      </c>
      <c r="I44" t="s">
        <v>51</v>
      </c>
    </row>
    <row r="45" spans="1:9" ht="16.5">
      <c r="A45" s="5"/>
      <c r="B45" s="6" t="s">
        <v>65</v>
      </c>
      <c r="C45" s="28">
        <f>SUM(C17:C44)</f>
        <v>850769</v>
      </c>
      <c r="D45" s="28">
        <f>SUM(D17:D44)</f>
        <v>110746</v>
      </c>
      <c r="E45" s="28">
        <f>SUM(E17:E44)</f>
        <v>103079</v>
      </c>
      <c r="F45" s="28">
        <f>SUM(F17:F44)</f>
        <v>7667</v>
      </c>
      <c r="G45" s="25">
        <f>(F45*1)/C45</f>
        <v>0.009011846929072405</v>
      </c>
      <c r="H45" s="10">
        <f>SUM(H17:H44)</f>
        <v>70897.41666666667</v>
      </c>
      <c r="I45" t="s">
        <v>51</v>
      </c>
    </row>
    <row r="46" spans="1:9" ht="16.5">
      <c r="A46" s="5"/>
      <c r="B46" s="6"/>
      <c r="C46" s="7"/>
      <c r="D46" s="7"/>
      <c r="E46" s="7"/>
      <c r="I46" t="s">
        <v>51</v>
      </c>
    </row>
    <row r="47" spans="1:9" ht="16.5">
      <c r="A47" s="5"/>
      <c r="B47" s="20"/>
      <c r="C47" s="11"/>
      <c r="D47" s="28"/>
      <c r="E47" s="28"/>
      <c r="I47" t="s">
        <v>51</v>
      </c>
    </row>
    <row r="48" spans="1:9" ht="16.5">
      <c r="A48" s="5"/>
      <c r="B48" s="6"/>
      <c r="C48" s="11"/>
      <c r="D48" s="11"/>
      <c r="E48" s="11"/>
      <c r="F48" s="31"/>
      <c r="I48" t="s">
        <v>51</v>
      </c>
    </row>
    <row r="49" spans="1:9" ht="16.5">
      <c r="A49" s="5"/>
      <c r="B49" s="6"/>
      <c r="C49" s="11"/>
      <c r="D49" s="11"/>
      <c r="E49" s="11"/>
      <c r="F49" s="32"/>
      <c r="I49" t="s">
        <v>51</v>
      </c>
    </row>
    <row r="50" spans="1:5" ht="16.5">
      <c r="A50" s="5"/>
      <c r="B50" s="6"/>
      <c r="C50" s="11"/>
      <c r="D50" s="11"/>
      <c r="E50" s="11"/>
    </row>
    <row r="51" spans="1:5" ht="16.5">
      <c r="A51" s="5"/>
      <c r="B51" s="6"/>
      <c r="C51" s="11"/>
      <c r="D51" s="11"/>
      <c r="E51" s="11"/>
    </row>
    <row r="52" spans="1:5" ht="16.5">
      <c r="A52" s="5"/>
      <c r="B52" s="6"/>
      <c r="C52" s="11"/>
      <c r="D52" s="11"/>
      <c r="E52" s="11"/>
    </row>
    <row r="53" spans="1:5" ht="16.5">
      <c r="A53" s="5"/>
      <c r="B53" s="6"/>
      <c r="C53" s="11"/>
      <c r="D53" s="11"/>
      <c r="E53" s="11"/>
    </row>
    <row r="54" spans="1:5" ht="16.5">
      <c r="A54" s="5"/>
      <c r="B54" s="6"/>
      <c r="C54" s="11"/>
      <c r="D54" s="11"/>
      <c r="E54" s="11"/>
    </row>
    <row r="55" spans="1:5" ht="16.5">
      <c r="A55" s="5"/>
      <c r="B55" s="6"/>
      <c r="C55" s="11"/>
      <c r="D55" s="11"/>
      <c r="E55" s="11"/>
    </row>
    <row r="56" spans="1:5" ht="16.5">
      <c r="A56" s="5"/>
      <c r="B56" s="6"/>
      <c r="C56" s="11"/>
      <c r="D56" s="11"/>
      <c r="E56" s="11"/>
    </row>
    <row r="57" spans="1:5" ht="16.5">
      <c r="A57" s="5"/>
      <c r="B57" s="6"/>
      <c r="C57" s="11"/>
      <c r="D57" s="11"/>
      <c r="E57" s="11"/>
    </row>
    <row r="58" spans="1:5" ht="16.5">
      <c r="A58" s="5"/>
      <c r="B58" s="6"/>
      <c r="C58" s="11"/>
      <c r="D58" s="11"/>
      <c r="E58" s="11"/>
    </row>
    <row r="59" spans="1:5" ht="16.5">
      <c r="A59" s="5"/>
      <c r="B59" s="6"/>
      <c r="C59" s="11"/>
      <c r="D59" s="11"/>
      <c r="E59" s="11"/>
    </row>
    <row r="60" spans="1:5" ht="16.5">
      <c r="A60" s="5"/>
      <c r="B60" s="6"/>
      <c r="C60" s="11"/>
      <c r="D60" s="11"/>
      <c r="E60" s="11"/>
    </row>
    <row r="61" spans="1:5" ht="16.5">
      <c r="A61" s="5"/>
      <c r="B61" s="6"/>
      <c r="C61" s="11"/>
      <c r="D61" s="11"/>
      <c r="E61" s="11"/>
    </row>
    <row r="62" spans="1:5" ht="16.5">
      <c r="A62" s="5"/>
      <c r="B62" s="6"/>
      <c r="C62" s="11"/>
      <c r="D62" s="11"/>
      <c r="E62" s="11"/>
    </row>
    <row r="63" spans="1:5" ht="16.5">
      <c r="A63" s="5"/>
      <c r="B63" s="6"/>
      <c r="C63" s="11"/>
      <c r="D63" s="11"/>
      <c r="E63" s="11"/>
    </row>
    <row r="64" spans="1:5" ht="16.5">
      <c r="A64" s="5"/>
      <c r="B64" s="6"/>
      <c r="C64" s="6"/>
      <c r="D64" s="6"/>
      <c r="E64" s="6"/>
    </row>
    <row r="65" spans="1:5" ht="16.5">
      <c r="A65" s="5"/>
      <c r="B65" s="6"/>
      <c r="C65" s="6"/>
      <c r="D65" s="6"/>
      <c r="E65" s="6"/>
    </row>
    <row r="66" spans="1:5" ht="16.5">
      <c r="A66" s="5"/>
      <c r="B66" s="6"/>
      <c r="C66" s="6"/>
      <c r="D66" s="6"/>
      <c r="E66" s="6"/>
    </row>
    <row r="67" spans="1:5" ht="16.5">
      <c r="A67" s="5"/>
      <c r="B67" s="6"/>
      <c r="C67" s="6"/>
      <c r="D67" s="6"/>
      <c r="E67" s="6"/>
    </row>
    <row r="68" spans="1:5" ht="16.5">
      <c r="A68" s="5"/>
      <c r="B68" s="6"/>
      <c r="C68" s="6"/>
      <c r="D68" s="6"/>
      <c r="E68" s="6"/>
    </row>
    <row r="69" spans="1:5" ht="16.5">
      <c r="A69" s="5"/>
      <c r="B69" s="6"/>
      <c r="C69" s="6"/>
      <c r="D69" s="6"/>
      <c r="E69" s="6"/>
    </row>
  </sheetData>
  <sheetProtection selectLockedCells="1" selectUnlockedCells="1"/>
  <printOptions/>
  <pageMargins left="0.30972222222222223" right="0.7875" top="1.0527777777777778" bottom="1.0527777777777778" header="0.7875" footer="0.7875"/>
  <pageSetup horizontalDpi="300" verticalDpi="300" orientation="landscape" scale="5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2022-08-26T22:58:56Z</cp:lastPrinted>
  <dcterms:created xsi:type="dcterms:W3CDTF">2022-08-25T18:17:31Z</dcterms:created>
  <dcterms:modified xsi:type="dcterms:W3CDTF">2022-09-30T11:17:16Z</dcterms:modified>
  <cp:category/>
  <cp:version/>
  <cp:contentType/>
  <cp:contentStatus/>
  <cp:revision>18</cp:revision>
</cp:coreProperties>
</file>